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 HANG\Desktop\10.8.26- KH kiểm tra điều hành NS 2026- cv5274\Gửi STC bc-kt\"/>
    </mc:Choice>
  </mc:AlternateContent>
  <bookViews>
    <workbookView xWindow="0" yWindow="0" windowWidth="23040" windowHeight="9165" tabRatio="699" firstSheet="8" activeTab="13"/>
  </bookViews>
  <sheets>
    <sheet name="Thu 2026" sheetId="1" r:id="rId1"/>
    <sheet name="PL01.Thu nội địa" sheetId="2" r:id="rId2"/>
    <sheet name="PL02.Thu chuyển nguồn" sheetId="3" r:id="rId3"/>
    <sheet name="PL03.Thu kết dư" sheetId="4" r:id="rId4"/>
    <sheet name="PL04.Dự toán chi cấp xã " sheetId="7" r:id="rId5"/>
    <sheet name="PL05.Tiền đất" sheetId="6" r:id="rId6"/>
    <sheet name="PL07.Tiết kiệm chi" sheetId="8" r:id="rId7"/>
    <sheet name="PL08.CTMTQG" sheetId="9" r:id="rId8"/>
    <sheet name="PL09.Bộ máy KTTC" sheetId="10" r:id="rId9"/>
    <sheet name="PL10.ĐTC" sheetId="11" r:id="rId10"/>
    <sheet name="PL11.Quản lý TSC" sheetId="12" r:id="rId11"/>
    <sheet name="PL12.Thiết bị" sheetId="13" r:id="rId12"/>
    <sheet name="PL13.Cải tạo,sc" sheetId="14" r:id="rId13"/>
    <sheet name="PL14.Dự án ngoài NS" sheetId="15" r:id="rId14"/>
    <sheet name="PL15.DA tồn đọng" sheetId="16" r:id="rId15"/>
  </sheets>
  <externalReferences>
    <externalReference r:id="rId16"/>
  </externalReferences>
  <definedNames>
    <definedName name="_xlnm._FilterDatabase" localSheetId="1" hidden="1">'PL01.Thu nội địa'!$A$6:$P$20</definedName>
    <definedName name="_xlnm._FilterDatabase" localSheetId="2" hidden="1">'PL02.Thu chuyển nguồn'!$A$5:$E$197</definedName>
    <definedName name="_xlnm._FilterDatabase" localSheetId="3" hidden="1">'PL03.Thu kết dư'!$A$5:$D$71</definedName>
    <definedName name="_xlnm._FilterDatabase" localSheetId="5" hidden="1">'PL05.Tiền đất'!$A$5:$F$14</definedName>
    <definedName name="_xlnm._FilterDatabase" localSheetId="0" hidden="1">'Thu 2026'!$A$6:$L$27</definedName>
    <definedName name="_xlnm.Print_Titles" localSheetId="5">'PL05.Tiền đất'!$5:$5</definedName>
    <definedName name="_xlnm.Print_Titles" localSheetId="13">'PL14.Dự án ngoài NS'!$5:$5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3" i="16" l="1"/>
  <c r="A3" i="15"/>
  <c r="A5" i="14"/>
  <c r="A5" i="13"/>
  <c r="A4" i="12"/>
  <c r="A3" i="11"/>
  <c r="A3" i="10"/>
  <c r="A3" i="9"/>
  <c r="A3" i="8"/>
  <c r="A3" i="6"/>
  <c r="A3" i="7"/>
  <c r="A3" i="4"/>
  <c r="A3" i="3"/>
  <c r="A3" i="2"/>
  <c r="I6" i="15" l="1"/>
  <c r="J6" i="15"/>
  <c r="E19" i="14" l="1"/>
  <c r="E18" i="14"/>
  <c r="E14" i="14"/>
  <c r="F10" i="14"/>
  <c r="F15" i="14"/>
  <c r="G16" i="14"/>
  <c r="E12" i="14"/>
  <c r="E13" i="14"/>
  <c r="G15" i="14" l="1"/>
  <c r="G10" i="14"/>
  <c r="F9" i="14"/>
  <c r="G9" i="14" l="1"/>
  <c r="E11" i="14"/>
  <c r="E10" i="14" s="1"/>
  <c r="E17" i="14"/>
  <c r="E16" i="14"/>
  <c r="E15" i="14" s="1"/>
  <c r="E9" i="14" l="1"/>
  <c r="E18" i="11"/>
  <c r="L18" i="11"/>
  <c r="O18" i="11"/>
  <c r="O12" i="11" s="1"/>
  <c r="S18" i="11"/>
  <c r="U18" i="11"/>
  <c r="V18" i="11"/>
  <c r="W18" i="11"/>
  <c r="X18" i="11"/>
  <c r="Y18" i="11"/>
  <c r="F18" i="11"/>
  <c r="G18" i="11"/>
  <c r="H18" i="11"/>
  <c r="L12" i="11"/>
  <c r="N23" i="11" l="1"/>
  <c r="M23" i="11" s="1"/>
  <c r="M24" i="11"/>
  <c r="P23" i="11"/>
  <c r="P24" i="11"/>
  <c r="N19" i="11"/>
  <c r="F29" i="11" l="1"/>
  <c r="F25" i="11" s="1"/>
  <c r="G29" i="11"/>
  <c r="G25" i="11" s="1"/>
  <c r="H29" i="11"/>
  <c r="H25" i="11" s="1"/>
  <c r="K29" i="11"/>
  <c r="K25" i="11" s="1"/>
  <c r="L29" i="11"/>
  <c r="L25" i="11" s="1"/>
  <c r="N29" i="11"/>
  <c r="N25" i="11" s="1"/>
  <c r="O29" i="11"/>
  <c r="O25" i="11" s="1"/>
  <c r="R29" i="11"/>
  <c r="R25" i="11" s="1"/>
  <c r="S29" i="11"/>
  <c r="S25" i="11" s="1"/>
  <c r="U29" i="11"/>
  <c r="U25" i="11" s="1"/>
  <c r="V29" i="11"/>
  <c r="V25" i="11" s="1"/>
  <c r="W29" i="11"/>
  <c r="W25" i="11" s="1"/>
  <c r="X29" i="11"/>
  <c r="Y29" i="11"/>
  <c r="Z29" i="11"/>
  <c r="AA29" i="11"/>
  <c r="E29" i="11"/>
  <c r="E25" i="11" s="1"/>
  <c r="X12" i="11"/>
  <c r="X10" i="11" s="1"/>
  <c r="Y12" i="11"/>
  <c r="Y10" i="11" s="1"/>
  <c r="Z12" i="11"/>
  <c r="Z10" i="11" s="1"/>
  <c r="M30" i="11"/>
  <c r="M31" i="11"/>
  <c r="J23" i="11"/>
  <c r="J24" i="11"/>
  <c r="J26" i="11"/>
  <c r="J27" i="11"/>
  <c r="J28" i="11"/>
  <c r="J30" i="11"/>
  <c r="J31" i="11"/>
  <c r="Q30" i="11"/>
  <c r="T30" i="11"/>
  <c r="Q31" i="11"/>
  <c r="T31" i="11"/>
  <c r="Q26" i="11"/>
  <c r="Q27" i="11"/>
  <c r="Q28" i="11"/>
  <c r="M26" i="11"/>
  <c r="M27" i="11"/>
  <c r="M28" i="11"/>
  <c r="I30" i="11" l="1"/>
  <c r="I31" i="11"/>
  <c r="M29" i="11"/>
  <c r="I28" i="11"/>
  <c r="I27" i="11"/>
  <c r="T29" i="11"/>
  <c r="T28" i="11" s="1"/>
  <c r="T27" i="11" s="1"/>
  <c r="T26" i="11" s="1"/>
  <c r="T25" i="11" s="1"/>
  <c r="Q29" i="11"/>
  <c r="Q25" i="11" s="1"/>
  <c r="J29" i="11"/>
  <c r="J25" i="11" s="1"/>
  <c r="M25" i="11"/>
  <c r="I26" i="11"/>
  <c r="P30" i="11"/>
  <c r="P31" i="11"/>
  <c r="N22" i="11"/>
  <c r="K21" i="11"/>
  <c r="K18" i="11" s="1"/>
  <c r="K12" i="11" s="1"/>
  <c r="I29" i="11" l="1"/>
  <c r="I25" i="11" s="1"/>
  <c r="M22" i="11"/>
  <c r="N18" i="11"/>
  <c r="N12" i="11" s="1"/>
  <c r="P29" i="11"/>
  <c r="P28" i="11"/>
  <c r="R21" i="11"/>
  <c r="R18" i="11" s="1"/>
  <c r="P26" i="11" l="1"/>
  <c r="P27" i="11"/>
  <c r="E12" i="11"/>
  <c r="E10" i="11" s="1"/>
  <c r="F12" i="11"/>
  <c r="F10" i="11" s="1"/>
  <c r="G12" i="11"/>
  <c r="G10" i="11" s="1"/>
  <c r="H12" i="11"/>
  <c r="H10" i="11" s="1"/>
  <c r="U12" i="11"/>
  <c r="U10" i="11" s="1"/>
  <c r="V12" i="11"/>
  <c r="V10" i="11" s="1"/>
  <c r="W12" i="11"/>
  <c r="W10" i="11" s="1"/>
  <c r="T22" i="11"/>
  <c r="T21" i="11" s="1"/>
  <c r="T20" i="11" s="1"/>
  <c r="T19" i="11" s="1"/>
  <c r="T18" i="11" s="1"/>
  <c r="R12" i="11"/>
  <c r="R10" i="11" s="1"/>
  <c r="S12" i="11"/>
  <c r="S10" i="11" s="1"/>
  <c r="K10" i="11"/>
  <c r="L10" i="11"/>
  <c r="N10" i="11"/>
  <c r="O10" i="11"/>
  <c r="J20" i="11"/>
  <c r="M20" i="11"/>
  <c r="Q20" i="11"/>
  <c r="J21" i="11"/>
  <c r="M21" i="11"/>
  <c r="Q21" i="11"/>
  <c r="J22" i="11"/>
  <c r="Q22" i="11"/>
  <c r="P22" i="11" s="1"/>
  <c r="Q19" i="11"/>
  <c r="M19" i="11"/>
  <c r="J19" i="11"/>
  <c r="Q18" i="11" l="1"/>
  <c r="Q12" i="11" s="1"/>
  <c r="Q10" i="11" s="1"/>
  <c r="J18" i="11"/>
  <c r="J12" i="11" s="1"/>
  <c r="J10" i="11" s="1"/>
  <c r="M18" i="11"/>
  <c r="M12" i="11" s="1"/>
  <c r="M10" i="11" s="1"/>
  <c r="P25" i="11"/>
  <c r="I19" i="11"/>
  <c r="I21" i="11"/>
  <c r="I22" i="11"/>
  <c r="I20" i="11"/>
  <c r="P19" i="11"/>
  <c r="T12" i="11"/>
  <c r="T10" i="11" s="1"/>
  <c r="P21" i="11"/>
  <c r="P20" i="11"/>
  <c r="I18" i="11" l="1"/>
  <c r="I12" i="11" s="1"/>
  <c r="I10" i="11" s="1"/>
  <c r="P18" i="11"/>
  <c r="P12" i="11" s="1"/>
  <c r="P10" i="11" s="1"/>
  <c r="G30" i="9" l="1"/>
  <c r="G29" i="9"/>
  <c r="G27" i="9"/>
  <c r="G26" i="9"/>
  <c r="G24" i="9"/>
  <c r="G23" i="9"/>
  <c r="G22" i="9"/>
  <c r="G21" i="9"/>
  <c r="G20" i="9"/>
  <c r="G14" i="9"/>
  <c r="G13" i="9"/>
  <c r="G12" i="9"/>
  <c r="G18" i="9"/>
  <c r="M18" i="9"/>
  <c r="N18" i="9"/>
  <c r="L18" i="9"/>
  <c r="G19" i="9"/>
  <c r="K18" i="9" l="1"/>
  <c r="H31" i="13" l="1"/>
  <c r="J30" i="13"/>
  <c r="I30" i="13"/>
  <c r="J27" i="13"/>
  <c r="J26" i="13"/>
  <c r="J25" i="13"/>
  <c r="J24" i="13"/>
  <c r="J23" i="13" s="1"/>
  <c r="I23" i="13" s="1"/>
  <c r="I20" i="13"/>
  <c r="I19" i="13"/>
  <c r="I18" i="13"/>
  <c r="I17" i="13"/>
  <c r="I16" i="13"/>
  <c r="I15" i="13"/>
  <c r="I14" i="13"/>
  <c r="J13" i="13"/>
  <c r="J12" i="13" s="1"/>
  <c r="I12" i="13" s="1"/>
  <c r="I11" i="13" s="1"/>
  <c r="F30" i="12"/>
  <c r="F29" i="12"/>
  <c r="F28" i="12"/>
  <c r="F27" i="12"/>
  <c r="E22" i="12"/>
  <c r="F14" i="12"/>
  <c r="F13" i="12" s="1"/>
  <c r="E13" i="12"/>
  <c r="J11" i="13" l="1"/>
  <c r="L19" i="9" l="1"/>
  <c r="F19" i="9"/>
  <c r="F17" i="9" s="1"/>
  <c r="F15" i="9" s="1"/>
  <c r="H19" i="9"/>
  <c r="I19" i="9"/>
  <c r="J19" i="9"/>
  <c r="M19" i="9"/>
  <c r="N19" i="9"/>
  <c r="F28" i="9"/>
  <c r="G28" i="9"/>
  <c r="H28" i="9"/>
  <c r="I28" i="9"/>
  <c r="J28" i="9"/>
  <c r="L28" i="9"/>
  <c r="M28" i="9"/>
  <c r="N28" i="9"/>
  <c r="F25" i="9"/>
  <c r="G25" i="9"/>
  <c r="H25" i="9"/>
  <c r="I25" i="9"/>
  <c r="J25" i="9"/>
  <c r="J17" i="9" s="1"/>
  <c r="J15" i="9" s="1"/>
  <c r="L25" i="9"/>
  <c r="M25" i="9"/>
  <c r="N25" i="9"/>
  <c r="K26" i="9"/>
  <c r="L26" i="9"/>
  <c r="M26" i="9"/>
  <c r="N26" i="9"/>
  <c r="K27" i="9"/>
  <c r="L27" i="9"/>
  <c r="M27" i="9"/>
  <c r="N27" i="9"/>
  <c r="K29" i="9"/>
  <c r="L29" i="9"/>
  <c r="M29" i="9"/>
  <c r="N29" i="9"/>
  <c r="K30" i="9"/>
  <c r="L30" i="9"/>
  <c r="M30" i="9"/>
  <c r="N30" i="9"/>
  <c r="K31" i="9"/>
  <c r="L31" i="9"/>
  <c r="M31" i="9"/>
  <c r="N31" i="9"/>
  <c r="K32" i="9"/>
  <c r="L32" i="9"/>
  <c r="M32" i="9"/>
  <c r="N32" i="9"/>
  <c r="K33" i="9"/>
  <c r="L33" i="9"/>
  <c r="M33" i="9"/>
  <c r="N33" i="9"/>
  <c r="K21" i="9"/>
  <c r="L21" i="9"/>
  <c r="M21" i="9"/>
  <c r="N21" i="9"/>
  <c r="K22" i="9"/>
  <c r="L22" i="9"/>
  <c r="M22" i="9"/>
  <c r="N22" i="9"/>
  <c r="K23" i="9"/>
  <c r="L23" i="9"/>
  <c r="M23" i="9"/>
  <c r="N23" i="9"/>
  <c r="K24" i="9"/>
  <c r="L24" i="9"/>
  <c r="M24" i="9"/>
  <c r="N24" i="9"/>
  <c r="N20" i="9"/>
  <c r="M20" i="9"/>
  <c r="L20" i="9"/>
  <c r="K20" i="9"/>
  <c r="K19" i="9" s="1"/>
  <c r="K14" i="9"/>
  <c r="L14" i="9"/>
  <c r="M14" i="9"/>
  <c r="N14" i="9"/>
  <c r="K13" i="9"/>
  <c r="L13" i="9"/>
  <c r="L11" i="9" s="1"/>
  <c r="M13" i="9"/>
  <c r="N13" i="9"/>
  <c r="N11" i="9" s="1"/>
  <c r="N10" i="9"/>
  <c r="M10" i="9"/>
  <c r="L10" i="9"/>
  <c r="K10" i="9"/>
  <c r="K9" i="9" s="1"/>
  <c r="L12" i="9"/>
  <c r="M12" i="9"/>
  <c r="N12" i="9"/>
  <c r="K12" i="9"/>
  <c r="D15" i="9"/>
  <c r="E15" i="9"/>
  <c r="E7" i="9"/>
  <c r="E11" i="9"/>
  <c r="E8" i="9" s="1"/>
  <c r="F11" i="9"/>
  <c r="E9" i="9"/>
  <c r="D17" i="9"/>
  <c r="E17" i="9"/>
  <c r="G17" i="9"/>
  <c r="G15" i="9" s="1"/>
  <c r="H17" i="9"/>
  <c r="H15" i="9" s="1"/>
  <c r="I17" i="9"/>
  <c r="I15" i="9" s="1"/>
  <c r="C18" i="9"/>
  <c r="C20" i="9"/>
  <c r="C21" i="9"/>
  <c r="C23" i="9"/>
  <c r="C24" i="9"/>
  <c r="C26" i="9"/>
  <c r="C27" i="9"/>
  <c r="C29" i="9"/>
  <c r="C30" i="9"/>
  <c r="E28" i="9"/>
  <c r="D28" i="9"/>
  <c r="E25" i="9"/>
  <c r="D25" i="9"/>
  <c r="E22" i="9"/>
  <c r="D22" i="9"/>
  <c r="C22" i="9" s="1"/>
  <c r="E19" i="9"/>
  <c r="D19" i="9"/>
  <c r="D9" i="9"/>
  <c r="F9" i="9"/>
  <c r="G9" i="9"/>
  <c r="H9" i="9"/>
  <c r="I9" i="9"/>
  <c r="I8" i="9" s="1"/>
  <c r="J9" i="9"/>
  <c r="J8" i="9" s="1"/>
  <c r="L9" i="9"/>
  <c r="M9" i="9"/>
  <c r="N9" i="9"/>
  <c r="D11" i="9"/>
  <c r="G11" i="9"/>
  <c r="H11" i="9"/>
  <c r="I11" i="9"/>
  <c r="J11" i="9"/>
  <c r="C12" i="9"/>
  <c r="C13" i="9"/>
  <c r="C14" i="9"/>
  <c r="C16" i="9"/>
  <c r="C31" i="9"/>
  <c r="C32" i="9"/>
  <c r="C33" i="9"/>
  <c r="C10" i="9"/>
  <c r="C9" i="9" s="1"/>
  <c r="K28" i="9" l="1"/>
  <c r="K17" i="9" s="1"/>
  <c r="K15" i="9" s="1"/>
  <c r="K25" i="9"/>
  <c r="K11" i="9"/>
  <c r="K8" i="9" s="1"/>
  <c r="M17" i="9"/>
  <c r="M15" i="9" s="1"/>
  <c r="L17" i="9"/>
  <c r="L15" i="9" s="1"/>
  <c r="M11" i="9"/>
  <c r="J7" i="9"/>
  <c r="I7" i="9"/>
  <c r="C28" i="9"/>
  <c r="C25" i="9"/>
  <c r="C19" i="9"/>
  <c r="L8" i="9"/>
  <c r="D8" i="9"/>
  <c r="D7" i="9" s="1"/>
  <c r="C11" i="9"/>
  <c r="C8" i="9" s="1"/>
  <c r="H8" i="9"/>
  <c r="H7" i="9" s="1"/>
  <c r="G8" i="9"/>
  <c r="G7" i="9" s="1"/>
  <c r="N8" i="9"/>
  <c r="N7" i="9" s="1"/>
  <c r="F8" i="9"/>
  <c r="F7" i="9" s="1"/>
  <c r="M8" i="9"/>
  <c r="K7" i="9" l="1"/>
  <c r="M7" i="9"/>
  <c r="C17" i="9"/>
  <c r="C15" i="9" s="1"/>
  <c r="C7" i="9" s="1"/>
  <c r="P7" i="9" s="1"/>
  <c r="L7" i="9"/>
  <c r="H23" i="8" l="1"/>
  <c r="D23" i="8" s="1"/>
  <c r="C23" i="8" s="1"/>
  <c r="E23" i="8"/>
  <c r="H22" i="8"/>
  <c r="E22" i="8"/>
  <c r="D22" i="8"/>
  <c r="C22" i="8"/>
  <c r="H21" i="8"/>
  <c r="D21" i="8" s="1"/>
  <c r="C21" i="8" s="1"/>
  <c r="E21" i="8"/>
  <c r="H20" i="8"/>
  <c r="E20" i="8"/>
  <c r="D20" i="8"/>
  <c r="C20" i="8"/>
  <c r="H19" i="8"/>
  <c r="D19" i="8" s="1"/>
  <c r="C19" i="8" s="1"/>
  <c r="E19" i="8"/>
  <c r="H18" i="8"/>
  <c r="E18" i="8"/>
  <c r="D18" i="8"/>
  <c r="C18" i="8"/>
  <c r="H17" i="8"/>
  <c r="D17" i="8" s="1"/>
  <c r="C17" i="8" s="1"/>
  <c r="E17" i="8"/>
  <c r="H16" i="8"/>
  <c r="F16" i="8"/>
  <c r="F10" i="8" s="1"/>
  <c r="E16" i="8"/>
  <c r="D16" i="8"/>
  <c r="C16" i="8" s="1"/>
  <c r="H15" i="8"/>
  <c r="E15" i="8"/>
  <c r="D15" i="8"/>
  <c r="C15" i="8"/>
  <c r="H14" i="8"/>
  <c r="E14" i="8"/>
  <c r="D14" i="8"/>
  <c r="C14" i="8"/>
  <c r="H13" i="8"/>
  <c r="E13" i="8"/>
  <c r="D13" i="8"/>
  <c r="C13" i="8"/>
  <c r="H12" i="8"/>
  <c r="E12" i="8"/>
  <c r="E10" i="8" s="1"/>
  <c r="D12" i="8"/>
  <c r="D10" i="8" s="1"/>
  <c r="C12" i="8"/>
  <c r="C10" i="8" s="1"/>
  <c r="H11" i="8"/>
  <c r="E11" i="8"/>
  <c r="D11" i="8"/>
  <c r="C11" i="8"/>
  <c r="K10" i="8"/>
  <c r="J10" i="8"/>
  <c r="I10" i="8"/>
  <c r="H10" i="8"/>
  <c r="G10" i="8"/>
  <c r="C7" i="4" l="1"/>
  <c r="C11" i="4"/>
  <c r="D14" i="6"/>
  <c r="D10" i="6"/>
  <c r="U37" i="7" l="1"/>
  <c r="AN31" i="7"/>
  <c r="A31" i="7"/>
  <c r="B31" i="7"/>
  <c r="B50" i="7" s="1"/>
  <c r="A32" i="7"/>
  <c r="B32" i="7"/>
  <c r="B51" i="7" s="1"/>
  <c r="A33" i="7"/>
  <c r="B33" i="7"/>
  <c r="B52" i="7" s="1"/>
  <c r="A34" i="7"/>
  <c r="B34" i="7"/>
  <c r="B53" i="7" s="1"/>
  <c r="A35" i="7"/>
  <c r="B35" i="7"/>
  <c r="B54" i="7" s="1"/>
  <c r="A36" i="7"/>
  <c r="B36" i="7"/>
  <c r="B55" i="7" s="1"/>
  <c r="A37" i="7"/>
  <c r="B37" i="7"/>
  <c r="B56" i="7" s="1"/>
  <c r="A38" i="7"/>
  <c r="B38" i="7"/>
  <c r="B57" i="7" s="1"/>
  <c r="A39" i="7"/>
  <c r="B39" i="7"/>
  <c r="B58" i="7" s="1"/>
  <c r="A40" i="7"/>
  <c r="B40" i="7"/>
  <c r="B59" i="7" s="1"/>
  <c r="A41" i="7"/>
  <c r="B41" i="7"/>
  <c r="B60" i="7" s="1"/>
  <c r="A42" i="7"/>
  <c r="B42" i="7"/>
  <c r="B61" i="7" s="1"/>
  <c r="B30" i="7"/>
  <c r="B49" i="7" s="1"/>
  <c r="A30" i="7"/>
  <c r="AO34" i="7"/>
  <c r="AN34" i="7" s="1"/>
  <c r="AL34" i="7" s="1"/>
  <c r="AG20" i="7"/>
  <c r="G20" i="7"/>
  <c r="J20" i="7"/>
  <c r="AN32" i="7"/>
  <c r="AK34" i="7" l="1"/>
  <c r="F20" i="7"/>
  <c r="AN30" i="7" l="1"/>
  <c r="AL30" i="7" s="1"/>
  <c r="DB41" i="7"/>
  <c r="DU14" i="7"/>
  <c r="DU23" i="7"/>
  <c r="U23" i="7"/>
  <c r="EW23" i="7"/>
  <c r="EU23" i="7"/>
  <c r="ET23" i="7"/>
  <c r="ES23" i="7"/>
  <c r="ER23" i="7"/>
  <c r="FC23" i="7"/>
  <c r="EO23" i="7" s="1"/>
  <c r="EY23" i="7"/>
  <c r="EX23" i="7"/>
  <c r="EL23" i="7"/>
  <c r="EH23" i="7"/>
  <c r="ED23" i="7"/>
  <c r="EB23" i="7"/>
  <c r="ED22" i="7"/>
  <c r="BP23" i="7"/>
  <c r="EQ23" i="7" l="1"/>
  <c r="FG23" i="7" s="1"/>
  <c r="BR23" i="7" l="1"/>
  <c r="AL21" i="7" l="1"/>
  <c r="AY15" i="7"/>
  <c r="AY62" i="7" s="1"/>
  <c r="AN15" i="7"/>
  <c r="AN62" i="7" s="1"/>
  <c r="FJ43" i="7" l="1"/>
  <c r="D49" i="7"/>
  <c r="H49" i="7"/>
  <c r="I49" i="7"/>
  <c r="K49" i="7"/>
  <c r="L49" i="7"/>
  <c r="M49" i="7"/>
  <c r="N49" i="7"/>
  <c r="O49" i="7"/>
  <c r="P49" i="7"/>
  <c r="Q49" i="7"/>
  <c r="R49" i="7"/>
  <c r="S49" i="7"/>
  <c r="T49" i="7"/>
  <c r="U49" i="7"/>
  <c r="V49" i="7"/>
  <c r="W49" i="7"/>
  <c r="X49" i="7"/>
  <c r="Y49" i="7"/>
  <c r="Z49" i="7"/>
  <c r="AA49" i="7"/>
  <c r="AB49" i="7"/>
  <c r="AC49" i="7"/>
  <c r="AD49" i="7"/>
  <c r="AE49" i="7"/>
  <c r="AF49" i="7"/>
  <c r="AH49" i="7"/>
  <c r="AI49" i="7"/>
  <c r="AJ49" i="7"/>
  <c r="AN49" i="7"/>
  <c r="AP49" i="7"/>
  <c r="AQ49" i="7"/>
  <c r="AR49" i="7"/>
  <c r="AS49" i="7"/>
  <c r="AT49" i="7"/>
  <c r="AU49" i="7"/>
  <c r="AV49" i="7"/>
  <c r="AW49" i="7"/>
  <c r="AX49" i="7"/>
  <c r="AY49" i="7"/>
  <c r="AZ49" i="7"/>
  <c r="BA49" i="7"/>
  <c r="BB49" i="7"/>
  <c r="BC49" i="7"/>
  <c r="BD49" i="7"/>
  <c r="BE49" i="7"/>
  <c r="BH49" i="7"/>
  <c r="BI49" i="7"/>
  <c r="BJ49" i="7"/>
  <c r="BK49" i="7"/>
  <c r="BN49" i="7"/>
  <c r="BO49" i="7"/>
  <c r="BP49" i="7"/>
  <c r="BQ49" i="7"/>
  <c r="BS49" i="7"/>
  <c r="BT49" i="7"/>
  <c r="BU49" i="7"/>
  <c r="BW49" i="7"/>
  <c r="BX49" i="7"/>
  <c r="BY49" i="7"/>
  <c r="BZ49" i="7"/>
  <c r="CA49" i="7"/>
  <c r="CD49" i="7"/>
  <c r="CE49" i="7"/>
  <c r="CF49" i="7"/>
  <c r="CH49" i="7"/>
  <c r="CI49" i="7"/>
  <c r="CJ49" i="7"/>
  <c r="CK49" i="7"/>
  <c r="CL49" i="7"/>
  <c r="CM49" i="7"/>
  <c r="CN49" i="7"/>
  <c r="CO49" i="7"/>
  <c r="CP49" i="7"/>
  <c r="CQ49" i="7"/>
  <c r="CR49" i="7"/>
  <c r="CS49" i="7"/>
  <c r="CT49" i="7"/>
  <c r="CU49" i="7"/>
  <c r="CV49" i="7"/>
  <c r="CW49" i="7"/>
  <c r="CY49" i="7"/>
  <c r="CZ49" i="7"/>
  <c r="DA49" i="7"/>
  <c r="DC49" i="7"/>
  <c r="DD49" i="7"/>
  <c r="DE49" i="7"/>
  <c r="DG49" i="7"/>
  <c r="DH49" i="7"/>
  <c r="DK49" i="7"/>
  <c r="DL49" i="7"/>
  <c r="DM49" i="7"/>
  <c r="DN49" i="7"/>
  <c r="DO49" i="7"/>
  <c r="DP49" i="7"/>
  <c r="DQ49" i="7"/>
  <c r="DU49" i="7"/>
  <c r="DZ49" i="7"/>
  <c r="EA49" i="7"/>
  <c r="EC49" i="7"/>
  <c r="EF49" i="7"/>
  <c r="EG49" i="7"/>
  <c r="EI49" i="7"/>
  <c r="EJ49" i="7"/>
  <c r="EK49" i="7"/>
  <c r="EM49" i="7"/>
  <c r="EN49" i="7"/>
  <c r="EP49" i="7"/>
  <c r="EV49" i="7"/>
  <c r="EY49" i="7"/>
  <c r="FB49" i="7"/>
  <c r="FD49" i="7"/>
  <c r="FF49" i="7"/>
  <c r="FH49" i="7"/>
  <c r="FJ49" i="7"/>
  <c r="D50" i="7"/>
  <c r="H50" i="7"/>
  <c r="I50" i="7"/>
  <c r="K50" i="7"/>
  <c r="L50" i="7"/>
  <c r="M50" i="7"/>
  <c r="N50" i="7"/>
  <c r="O50" i="7"/>
  <c r="P50" i="7"/>
  <c r="Q50" i="7"/>
  <c r="R50" i="7"/>
  <c r="S50" i="7"/>
  <c r="T50" i="7"/>
  <c r="U50" i="7"/>
  <c r="V50" i="7"/>
  <c r="W50" i="7"/>
  <c r="X50" i="7"/>
  <c r="Y50" i="7"/>
  <c r="Z50" i="7"/>
  <c r="AA50" i="7"/>
  <c r="AB50" i="7"/>
  <c r="AC50" i="7"/>
  <c r="AD50" i="7"/>
  <c r="AE50" i="7"/>
  <c r="AF50" i="7"/>
  <c r="AH50" i="7"/>
  <c r="AI50" i="7"/>
  <c r="AJ50" i="7"/>
  <c r="AN50" i="7"/>
  <c r="AP50" i="7"/>
  <c r="AQ50" i="7"/>
  <c r="AR50" i="7"/>
  <c r="AS50" i="7"/>
  <c r="AT50" i="7"/>
  <c r="AU50" i="7"/>
  <c r="AV50" i="7"/>
  <c r="AW50" i="7"/>
  <c r="AX50" i="7"/>
  <c r="AY50" i="7"/>
  <c r="AZ50" i="7"/>
  <c r="BA50" i="7"/>
  <c r="BB50" i="7"/>
  <c r="BC50" i="7"/>
  <c r="BD50" i="7"/>
  <c r="BE50" i="7"/>
  <c r="BH50" i="7"/>
  <c r="BI50" i="7"/>
  <c r="BJ50" i="7"/>
  <c r="BK50" i="7"/>
  <c r="BN50" i="7"/>
  <c r="BO50" i="7"/>
  <c r="BP50" i="7"/>
  <c r="BQ50" i="7"/>
  <c r="BS50" i="7"/>
  <c r="BT50" i="7"/>
  <c r="BU50" i="7"/>
  <c r="BW50" i="7"/>
  <c r="BX50" i="7"/>
  <c r="BY50" i="7"/>
  <c r="BZ50" i="7"/>
  <c r="CA50" i="7"/>
  <c r="CD50" i="7"/>
  <c r="CE50" i="7"/>
  <c r="CF50" i="7"/>
  <c r="CH50" i="7"/>
  <c r="CI50" i="7"/>
  <c r="CJ50" i="7"/>
  <c r="CK50" i="7"/>
  <c r="CL50" i="7"/>
  <c r="CM50" i="7"/>
  <c r="CN50" i="7"/>
  <c r="CO50" i="7"/>
  <c r="CP50" i="7"/>
  <c r="CQ50" i="7"/>
  <c r="CR50" i="7"/>
  <c r="CS50" i="7"/>
  <c r="CT50" i="7"/>
  <c r="CU50" i="7"/>
  <c r="CV50" i="7"/>
  <c r="CW50" i="7"/>
  <c r="CY50" i="7"/>
  <c r="CZ50" i="7"/>
  <c r="DA50" i="7"/>
  <c r="DC50" i="7"/>
  <c r="DD50" i="7"/>
  <c r="DE50" i="7"/>
  <c r="DG50" i="7"/>
  <c r="DH50" i="7"/>
  <c r="DK50" i="7"/>
  <c r="DL50" i="7"/>
  <c r="DM50" i="7"/>
  <c r="DN50" i="7"/>
  <c r="DO50" i="7"/>
  <c r="DP50" i="7"/>
  <c r="DQ50" i="7"/>
  <c r="DU50" i="7"/>
  <c r="DZ50" i="7"/>
  <c r="EA50" i="7"/>
  <c r="EC50" i="7"/>
  <c r="EF50" i="7"/>
  <c r="EG50" i="7"/>
  <c r="EI50" i="7"/>
  <c r="EJ50" i="7"/>
  <c r="EK50" i="7"/>
  <c r="EM50" i="7"/>
  <c r="EN50" i="7"/>
  <c r="EP50" i="7"/>
  <c r="EV50" i="7"/>
  <c r="EY50" i="7"/>
  <c r="FB50" i="7"/>
  <c r="FD50" i="7"/>
  <c r="FF50" i="7"/>
  <c r="FH50" i="7"/>
  <c r="FJ50" i="7"/>
  <c r="D51" i="7"/>
  <c r="H51" i="7"/>
  <c r="I51" i="7"/>
  <c r="K51" i="7"/>
  <c r="L51" i="7"/>
  <c r="M51" i="7"/>
  <c r="N51" i="7"/>
  <c r="O51" i="7"/>
  <c r="P51" i="7"/>
  <c r="Q51" i="7"/>
  <c r="R51" i="7"/>
  <c r="S51" i="7"/>
  <c r="T51" i="7"/>
  <c r="U51" i="7"/>
  <c r="V51" i="7"/>
  <c r="W51" i="7"/>
  <c r="X51" i="7"/>
  <c r="Y51" i="7"/>
  <c r="Z51" i="7"/>
  <c r="AA51" i="7"/>
  <c r="AB51" i="7"/>
  <c r="AC51" i="7"/>
  <c r="AD51" i="7"/>
  <c r="AE51" i="7"/>
  <c r="AF51" i="7"/>
  <c r="AH51" i="7"/>
  <c r="AI51" i="7"/>
  <c r="AJ51" i="7"/>
  <c r="AN51" i="7"/>
  <c r="AP51" i="7"/>
  <c r="AQ51" i="7"/>
  <c r="AR51" i="7"/>
  <c r="AS51" i="7"/>
  <c r="AT51" i="7"/>
  <c r="AU51" i="7"/>
  <c r="AV51" i="7"/>
  <c r="AW51" i="7"/>
  <c r="AX51" i="7"/>
  <c r="AY51" i="7"/>
  <c r="AZ51" i="7"/>
  <c r="BA51" i="7"/>
  <c r="BB51" i="7"/>
  <c r="BC51" i="7"/>
  <c r="BD51" i="7"/>
  <c r="BE51" i="7"/>
  <c r="BH51" i="7"/>
  <c r="BI51" i="7"/>
  <c r="BJ51" i="7"/>
  <c r="BK51" i="7"/>
  <c r="BN51" i="7"/>
  <c r="BO51" i="7"/>
  <c r="BP51" i="7"/>
  <c r="BQ51" i="7"/>
  <c r="BS51" i="7"/>
  <c r="BT51" i="7"/>
  <c r="BU51" i="7"/>
  <c r="BW51" i="7"/>
  <c r="BX51" i="7"/>
  <c r="BY51" i="7"/>
  <c r="BZ51" i="7"/>
  <c r="CA51" i="7"/>
  <c r="CD51" i="7"/>
  <c r="CE51" i="7"/>
  <c r="CF51" i="7"/>
  <c r="CH51" i="7"/>
  <c r="CI51" i="7"/>
  <c r="CJ51" i="7"/>
  <c r="CK51" i="7"/>
  <c r="CL51" i="7"/>
  <c r="CM51" i="7"/>
  <c r="CN51" i="7"/>
  <c r="CO51" i="7"/>
  <c r="CP51" i="7"/>
  <c r="CQ51" i="7"/>
  <c r="CR51" i="7"/>
  <c r="CS51" i="7"/>
  <c r="CT51" i="7"/>
  <c r="CU51" i="7"/>
  <c r="CV51" i="7"/>
  <c r="CW51" i="7"/>
  <c r="CY51" i="7"/>
  <c r="CZ51" i="7"/>
  <c r="DA51" i="7"/>
  <c r="DC51" i="7"/>
  <c r="DD51" i="7"/>
  <c r="DE51" i="7"/>
  <c r="DG51" i="7"/>
  <c r="DH51" i="7"/>
  <c r="DK51" i="7"/>
  <c r="DL51" i="7"/>
  <c r="DM51" i="7"/>
  <c r="DN51" i="7"/>
  <c r="DO51" i="7"/>
  <c r="DP51" i="7"/>
  <c r="DQ51" i="7"/>
  <c r="DU51" i="7"/>
  <c r="DZ51" i="7"/>
  <c r="EA51" i="7"/>
  <c r="EC51" i="7"/>
  <c r="EF51" i="7"/>
  <c r="EG51" i="7"/>
  <c r="EI51" i="7"/>
  <c r="EJ51" i="7"/>
  <c r="EK51" i="7"/>
  <c r="EM51" i="7"/>
  <c r="EN51" i="7"/>
  <c r="EP51" i="7"/>
  <c r="EV51" i="7"/>
  <c r="EY51" i="7"/>
  <c r="FB51" i="7"/>
  <c r="FD51" i="7"/>
  <c r="FF51" i="7"/>
  <c r="FH51" i="7"/>
  <c r="FJ51" i="7"/>
  <c r="D52" i="7"/>
  <c r="H52" i="7"/>
  <c r="I52" i="7"/>
  <c r="K52" i="7"/>
  <c r="L52" i="7"/>
  <c r="M52" i="7"/>
  <c r="N52" i="7"/>
  <c r="O52" i="7"/>
  <c r="P52" i="7"/>
  <c r="Q52" i="7"/>
  <c r="R52" i="7"/>
  <c r="S52" i="7"/>
  <c r="T52" i="7"/>
  <c r="U52" i="7"/>
  <c r="V52" i="7"/>
  <c r="W52" i="7"/>
  <c r="X52" i="7"/>
  <c r="Y52" i="7"/>
  <c r="Z52" i="7"/>
  <c r="AA52" i="7"/>
  <c r="AB52" i="7"/>
  <c r="AC52" i="7"/>
  <c r="AD52" i="7"/>
  <c r="AE52" i="7"/>
  <c r="AF52" i="7"/>
  <c r="AH52" i="7"/>
  <c r="AI52" i="7"/>
  <c r="AJ52" i="7"/>
  <c r="AP52" i="7"/>
  <c r="AQ52" i="7"/>
  <c r="AR52" i="7"/>
  <c r="AS52" i="7"/>
  <c r="AT52" i="7"/>
  <c r="AU52" i="7"/>
  <c r="AV52" i="7"/>
  <c r="AW52" i="7"/>
  <c r="AX52" i="7"/>
  <c r="AY52" i="7"/>
  <c r="AZ52" i="7"/>
  <c r="BA52" i="7"/>
  <c r="BB52" i="7"/>
  <c r="BC52" i="7"/>
  <c r="BD52" i="7"/>
  <c r="BE52" i="7"/>
  <c r="BH52" i="7"/>
  <c r="BI52" i="7"/>
  <c r="BJ52" i="7"/>
  <c r="BK52" i="7"/>
  <c r="BN52" i="7"/>
  <c r="BO52" i="7"/>
  <c r="BP52" i="7"/>
  <c r="BQ52" i="7"/>
  <c r="BS52" i="7"/>
  <c r="BT52" i="7"/>
  <c r="BU52" i="7"/>
  <c r="BW52" i="7"/>
  <c r="BX52" i="7"/>
  <c r="BY52" i="7"/>
  <c r="BZ52" i="7"/>
  <c r="CA52" i="7"/>
  <c r="CD52" i="7"/>
  <c r="CE52" i="7"/>
  <c r="CF52" i="7"/>
  <c r="CH52" i="7"/>
  <c r="CI52" i="7"/>
  <c r="CJ52" i="7"/>
  <c r="CK52" i="7"/>
  <c r="CL52" i="7"/>
  <c r="CM52" i="7"/>
  <c r="CN52" i="7"/>
  <c r="CO52" i="7"/>
  <c r="CP52" i="7"/>
  <c r="CQ52" i="7"/>
  <c r="CR52" i="7"/>
  <c r="CS52" i="7"/>
  <c r="CT52" i="7"/>
  <c r="CU52" i="7"/>
  <c r="CV52" i="7"/>
  <c r="CW52" i="7"/>
  <c r="CY52" i="7"/>
  <c r="CZ52" i="7"/>
  <c r="DA52" i="7"/>
  <c r="DC52" i="7"/>
  <c r="DD52" i="7"/>
  <c r="DE52" i="7"/>
  <c r="DG52" i="7"/>
  <c r="DH52" i="7"/>
  <c r="DK52" i="7"/>
  <c r="DL52" i="7"/>
  <c r="DM52" i="7"/>
  <c r="DN52" i="7"/>
  <c r="DO52" i="7"/>
  <c r="DP52" i="7"/>
  <c r="DQ52" i="7"/>
  <c r="DU52" i="7"/>
  <c r="DZ52" i="7"/>
  <c r="EA52" i="7"/>
  <c r="EC52" i="7"/>
  <c r="EF52" i="7"/>
  <c r="EG52" i="7"/>
  <c r="EI52" i="7"/>
  <c r="EJ52" i="7"/>
  <c r="EK52" i="7"/>
  <c r="EM52" i="7"/>
  <c r="EN52" i="7"/>
  <c r="EP52" i="7"/>
  <c r="EV52" i="7"/>
  <c r="EY52" i="7"/>
  <c r="FB52" i="7"/>
  <c r="FD52" i="7"/>
  <c r="FF52" i="7"/>
  <c r="FH52" i="7"/>
  <c r="FJ52" i="7"/>
  <c r="D53" i="7"/>
  <c r="H53" i="7"/>
  <c r="I53" i="7"/>
  <c r="K53" i="7"/>
  <c r="L53" i="7"/>
  <c r="M53" i="7"/>
  <c r="N53" i="7"/>
  <c r="O53" i="7"/>
  <c r="P53" i="7"/>
  <c r="Q53" i="7"/>
  <c r="R53" i="7"/>
  <c r="S53" i="7"/>
  <c r="T53" i="7"/>
  <c r="U53" i="7"/>
  <c r="V53" i="7"/>
  <c r="W53" i="7"/>
  <c r="X53" i="7"/>
  <c r="Y53" i="7"/>
  <c r="Z53" i="7"/>
  <c r="AA53" i="7"/>
  <c r="AB53" i="7"/>
  <c r="AC53" i="7"/>
  <c r="AD53" i="7"/>
  <c r="AE53" i="7"/>
  <c r="AF53" i="7"/>
  <c r="AH53" i="7"/>
  <c r="AI53" i="7"/>
  <c r="AJ53" i="7"/>
  <c r="AM53" i="7"/>
  <c r="AN53" i="7"/>
  <c r="AP53" i="7"/>
  <c r="AQ53" i="7"/>
  <c r="AR53" i="7"/>
  <c r="AS53" i="7"/>
  <c r="AT53" i="7"/>
  <c r="AU53" i="7"/>
  <c r="AV53" i="7"/>
  <c r="AW53" i="7"/>
  <c r="AX53" i="7"/>
  <c r="AY53" i="7"/>
  <c r="AZ53" i="7"/>
  <c r="BA53" i="7"/>
  <c r="BB53" i="7"/>
  <c r="BC53" i="7"/>
  <c r="BD53" i="7"/>
  <c r="BE53" i="7"/>
  <c r="BH53" i="7"/>
  <c r="BI53" i="7"/>
  <c r="BJ53" i="7"/>
  <c r="BK53" i="7"/>
  <c r="BN53" i="7"/>
  <c r="BO53" i="7"/>
  <c r="BP53" i="7"/>
  <c r="BQ53" i="7"/>
  <c r="BS53" i="7"/>
  <c r="BT53" i="7"/>
  <c r="BU53" i="7"/>
  <c r="BW53" i="7"/>
  <c r="BX53" i="7"/>
  <c r="BY53" i="7"/>
  <c r="BZ53" i="7"/>
  <c r="CA53" i="7"/>
  <c r="CD53" i="7"/>
  <c r="CE53" i="7"/>
  <c r="CF53" i="7"/>
  <c r="CH53" i="7"/>
  <c r="CI53" i="7"/>
  <c r="CJ53" i="7"/>
  <c r="CK53" i="7"/>
  <c r="CL53" i="7"/>
  <c r="CM53" i="7"/>
  <c r="CN53" i="7"/>
  <c r="CO53" i="7"/>
  <c r="CP53" i="7"/>
  <c r="CQ53" i="7"/>
  <c r="CR53" i="7"/>
  <c r="CS53" i="7"/>
  <c r="CT53" i="7"/>
  <c r="CU53" i="7"/>
  <c r="CV53" i="7"/>
  <c r="CW53" i="7"/>
  <c r="CY53" i="7"/>
  <c r="CZ53" i="7"/>
  <c r="DA53" i="7"/>
  <c r="DC53" i="7"/>
  <c r="DD53" i="7"/>
  <c r="DE53" i="7"/>
  <c r="DG53" i="7"/>
  <c r="DH53" i="7"/>
  <c r="DK53" i="7"/>
  <c r="DL53" i="7"/>
  <c r="DM53" i="7"/>
  <c r="DN53" i="7"/>
  <c r="DO53" i="7"/>
  <c r="DP53" i="7"/>
  <c r="DQ53" i="7"/>
  <c r="DU53" i="7"/>
  <c r="DZ53" i="7"/>
  <c r="EA53" i="7"/>
  <c r="EC53" i="7"/>
  <c r="EG53" i="7"/>
  <c r="EI53" i="7"/>
  <c r="EJ53" i="7"/>
  <c r="EK53" i="7"/>
  <c r="EM53" i="7"/>
  <c r="EN53" i="7"/>
  <c r="EP53" i="7"/>
  <c r="EV53" i="7"/>
  <c r="EY53" i="7"/>
  <c r="FB53" i="7"/>
  <c r="FD53" i="7"/>
  <c r="FF53" i="7"/>
  <c r="FH53" i="7"/>
  <c r="FJ53" i="7"/>
  <c r="D54" i="7"/>
  <c r="H54" i="7"/>
  <c r="I54" i="7"/>
  <c r="K54" i="7"/>
  <c r="L54" i="7"/>
  <c r="M54" i="7"/>
  <c r="N54" i="7"/>
  <c r="O54" i="7"/>
  <c r="P54" i="7"/>
  <c r="Q54" i="7"/>
  <c r="R54" i="7"/>
  <c r="S54" i="7"/>
  <c r="T54" i="7"/>
  <c r="U54" i="7"/>
  <c r="V54" i="7"/>
  <c r="W54" i="7"/>
  <c r="X54" i="7"/>
  <c r="Y54" i="7"/>
  <c r="Z54" i="7"/>
  <c r="AA54" i="7"/>
  <c r="AB54" i="7"/>
  <c r="AC54" i="7"/>
  <c r="AD54" i="7"/>
  <c r="AE54" i="7"/>
  <c r="AF54" i="7"/>
  <c r="AH54" i="7"/>
  <c r="AI54" i="7"/>
  <c r="AJ54" i="7"/>
  <c r="AM54" i="7"/>
  <c r="AP54" i="7"/>
  <c r="AQ54" i="7"/>
  <c r="AR54" i="7"/>
  <c r="AS54" i="7"/>
  <c r="AT54" i="7"/>
  <c r="AU54" i="7"/>
  <c r="AV54" i="7"/>
  <c r="AW54" i="7"/>
  <c r="AX54" i="7"/>
  <c r="AY54" i="7"/>
  <c r="AZ54" i="7"/>
  <c r="BA54" i="7"/>
  <c r="BB54" i="7"/>
  <c r="BC54" i="7"/>
  <c r="BD54" i="7"/>
  <c r="BE54" i="7"/>
  <c r="BH54" i="7"/>
  <c r="BI54" i="7"/>
  <c r="BJ54" i="7"/>
  <c r="BK54" i="7"/>
  <c r="BN54" i="7"/>
  <c r="BO54" i="7"/>
  <c r="BP54" i="7"/>
  <c r="BQ54" i="7"/>
  <c r="BS54" i="7"/>
  <c r="BT54" i="7"/>
  <c r="BU54" i="7"/>
  <c r="BW54" i="7"/>
  <c r="BX54" i="7"/>
  <c r="BY54" i="7"/>
  <c r="BZ54" i="7"/>
  <c r="CA54" i="7"/>
  <c r="CD54" i="7"/>
  <c r="CE54" i="7"/>
  <c r="CF54" i="7"/>
  <c r="CH54" i="7"/>
  <c r="CI54" i="7"/>
  <c r="CJ54" i="7"/>
  <c r="CK54" i="7"/>
  <c r="CL54" i="7"/>
  <c r="CM54" i="7"/>
  <c r="CN54" i="7"/>
  <c r="CO54" i="7"/>
  <c r="CP54" i="7"/>
  <c r="CQ54" i="7"/>
  <c r="CR54" i="7"/>
  <c r="CS54" i="7"/>
  <c r="CT54" i="7"/>
  <c r="CU54" i="7"/>
  <c r="CV54" i="7"/>
  <c r="CW54" i="7"/>
  <c r="CY54" i="7"/>
  <c r="CZ54" i="7"/>
  <c r="DA54" i="7"/>
  <c r="DC54" i="7"/>
  <c r="DD54" i="7"/>
  <c r="DE54" i="7"/>
  <c r="DG54" i="7"/>
  <c r="DH54" i="7"/>
  <c r="DK54" i="7"/>
  <c r="DL54" i="7"/>
  <c r="DM54" i="7"/>
  <c r="DN54" i="7"/>
  <c r="DO54" i="7"/>
  <c r="DP54" i="7"/>
  <c r="DQ54" i="7"/>
  <c r="DZ54" i="7"/>
  <c r="EA54" i="7"/>
  <c r="EC54" i="7"/>
  <c r="EG54" i="7"/>
  <c r="EI54" i="7"/>
  <c r="EJ54" i="7"/>
  <c r="EK54" i="7"/>
  <c r="EM54" i="7"/>
  <c r="EN54" i="7"/>
  <c r="EV54" i="7"/>
  <c r="EY54" i="7"/>
  <c r="FB54" i="7"/>
  <c r="FD54" i="7"/>
  <c r="FF54" i="7"/>
  <c r="FH54" i="7"/>
  <c r="FJ54" i="7"/>
  <c r="D55" i="7"/>
  <c r="H55" i="7"/>
  <c r="I55" i="7"/>
  <c r="K55" i="7"/>
  <c r="L55" i="7"/>
  <c r="M55" i="7"/>
  <c r="N55" i="7"/>
  <c r="O55" i="7"/>
  <c r="P55" i="7"/>
  <c r="Q55" i="7"/>
  <c r="R55" i="7"/>
  <c r="S55" i="7"/>
  <c r="T55" i="7"/>
  <c r="U55" i="7"/>
  <c r="V55" i="7"/>
  <c r="W55" i="7"/>
  <c r="X55" i="7"/>
  <c r="Y55" i="7"/>
  <c r="Z55" i="7"/>
  <c r="AA55" i="7"/>
  <c r="AB55" i="7"/>
  <c r="AC55" i="7"/>
  <c r="AD55" i="7"/>
  <c r="AE55" i="7"/>
  <c r="AF55" i="7"/>
  <c r="AH55" i="7"/>
  <c r="AI55" i="7"/>
  <c r="AJ55" i="7"/>
  <c r="AP55" i="7"/>
  <c r="AQ55" i="7"/>
  <c r="AR55" i="7"/>
  <c r="AS55" i="7"/>
  <c r="AT55" i="7"/>
  <c r="AU55" i="7"/>
  <c r="AV55" i="7"/>
  <c r="AW55" i="7"/>
  <c r="AX55" i="7"/>
  <c r="AY55" i="7"/>
  <c r="AZ55" i="7"/>
  <c r="BA55" i="7"/>
  <c r="BB55" i="7"/>
  <c r="BC55" i="7"/>
  <c r="BD55" i="7"/>
  <c r="BE55" i="7"/>
  <c r="BH55" i="7"/>
  <c r="BI55" i="7"/>
  <c r="BJ55" i="7"/>
  <c r="BK55" i="7"/>
  <c r="BN55" i="7"/>
  <c r="BO55" i="7"/>
  <c r="BP55" i="7"/>
  <c r="BQ55" i="7"/>
  <c r="BS55" i="7"/>
  <c r="BT55" i="7"/>
  <c r="BU55" i="7"/>
  <c r="BW55" i="7"/>
  <c r="BX55" i="7"/>
  <c r="BY55" i="7"/>
  <c r="BZ55" i="7"/>
  <c r="CA55" i="7"/>
  <c r="CD55" i="7"/>
  <c r="CE55" i="7"/>
  <c r="CF55" i="7"/>
  <c r="CH55" i="7"/>
  <c r="CI55" i="7"/>
  <c r="CJ55" i="7"/>
  <c r="CK55" i="7"/>
  <c r="CL55" i="7"/>
  <c r="CM55" i="7"/>
  <c r="CN55" i="7"/>
  <c r="CO55" i="7"/>
  <c r="CP55" i="7"/>
  <c r="CQ55" i="7"/>
  <c r="CR55" i="7"/>
  <c r="CS55" i="7"/>
  <c r="CT55" i="7"/>
  <c r="CU55" i="7"/>
  <c r="CV55" i="7"/>
  <c r="CW55" i="7"/>
  <c r="CY55" i="7"/>
  <c r="CZ55" i="7"/>
  <c r="DA55" i="7"/>
  <c r="DC55" i="7"/>
  <c r="DD55" i="7"/>
  <c r="DE55" i="7"/>
  <c r="DG55" i="7"/>
  <c r="DH55" i="7"/>
  <c r="DK55" i="7"/>
  <c r="DL55" i="7"/>
  <c r="DM55" i="7"/>
  <c r="DN55" i="7"/>
  <c r="DO55" i="7"/>
  <c r="DP55" i="7"/>
  <c r="DQ55" i="7"/>
  <c r="DU55" i="7"/>
  <c r="DZ55" i="7"/>
  <c r="EA55" i="7"/>
  <c r="EC55" i="7"/>
  <c r="EE55" i="7"/>
  <c r="EG55" i="7"/>
  <c r="EI55" i="7"/>
  <c r="EJ55" i="7"/>
  <c r="EK55" i="7"/>
  <c r="EM55" i="7"/>
  <c r="EN55" i="7"/>
  <c r="EP55" i="7"/>
  <c r="EV55" i="7"/>
  <c r="EY55" i="7"/>
  <c r="FB55" i="7"/>
  <c r="FD55" i="7"/>
  <c r="FF55" i="7"/>
  <c r="FH55" i="7"/>
  <c r="FJ55" i="7"/>
  <c r="D56" i="7"/>
  <c r="H56" i="7"/>
  <c r="I56" i="7"/>
  <c r="L56" i="7"/>
  <c r="M56" i="7"/>
  <c r="N56" i="7"/>
  <c r="O56" i="7"/>
  <c r="P56" i="7"/>
  <c r="Q56" i="7"/>
  <c r="R56" i="7"/>
  <c r="S56" i="7"/>
  <c r="T56" i="7"/>
  <c r="V56" i="7"/>
  <c r="W56" i="7"/>
  <c r="X56" i="7"/>
  <c r="Y56" i="7"/>
  <c r="Z56" i="7"/>
  <c r="AA56" i="7"/>
  <c r="AB56" i="7"/>
  <c r="AC56" i="7"/>
  <c r="AD56" i="7"/>
  <c r="AE56" i="7"/>
  <c r="AF56" i="7"/>
  <c r="AH56" i="7"/>
  <c r="AI56" i="7"/>
  <c r="AJ56" i="7"/>
  <c r="AM56" i="7"/>
  <c r="AN56" i="7"/>
  <c r="AP56" i="7"/>
  <c r="AQ56" i="7"/>
  <c r="AR56" i="7"/>
  <c r="AS56" i="7"/>
  <c r="AT56" i="7"/>
  <c r="AU56" i="7"/>
  <c r="AV56" i="7"/>
  <c r="AW56" i="7"/>
  <c r="AX56" i="7"/>
  <c r="AY56" i="7"/>
  <c r="AZ56" i="7"/>
  <c r="BA56" i="7"/>
  <c r="BB56" i="7"/>
  <c r="BC56" i="7"/>
  <c r="BD56" i="7"/>
  <c r="BE56" i="7"/>
  <c r="BH56" i="7"/>
  <c r="BI56" i="7"/>
  <c r="BJ56" i="7"/>
  <c r="BK56" i="7"/>
  <c r="BN56" i="7"/>
  <c r="BO56" i="7"/>
  <c r="BP56" i="7"/>
  <c r="BQ56" i="7"/>
  <c r="BS56" i="7"/>
  <c r="BT56" i="7"/>
  <c r="BU56" i="7"/>
  <c r="BW56" i="7"/>
  <c r="BX56" i="7"/>
  <c r="BY56" i="7"/>
  <c r="BZ56" i="7"/>
  <c r="CA56" i="7"/>
  <c r="CD56" i="7"/>
  <c r="CE56" i="7"/>
  <c r="CF56" i="7"/>
  <c r="CH56" i="7"/>
  <c r="CI56" i="7"/>
  <c r="CJ56" i="7"/>
  <c r="CK56" i="7"/>
  <c r="CL56" i="7"/>
  <c r="CM56" i="7"/>
  <c r="CN56" i="7"/>
  <c r="CO56" i="7"/>
  <c r="CP56" i="7"/>
  <c r="CQ56" i="7"/>
  <c r="CR56" i="7"/>
  <c r="CS56" i="7"/>
  <c r="CT56" i="7"/>
  <c r="CU56" i="7"/>
  <c r="CV56" i="7"/>
  <c r="CW56" i="7"/>
  <c r="CY56" i="7"/>
  <c r="CZ56" i="7"/>
  <c r="DA56" i="7"/>
  <c r="DC56" i="7"/>
  <c r="DD56" i="7"/>
  <c r="DE56" i="7"/>
  <c r="DG56" i="7"/>
  <c r="DH56" i="7"/>
  <c r="DK56" i="7"/>
  <c r="DL56" i="7"/>
  <c r="DM56" i="7"/>
  <c r="DN56" i="7"/>
  <c r="DO56" i="7"/>
  <c r="DP56" i="7"/>
  <c r="DZ56" i="7"/>
  <c r="EA56" i="7"/>
  <c r="EC56" i="7"/>
  <c r="EG56" i="7"/>
  <c r="EI56" i="7"/>
  <c r="EJ56" i="7"/>
  <c r="EK56" i="7"/>
  <c r="EM56" i="7"/>
  <c r="EN56" i="7"/>
  <c r="EV56" i="7"/>
  <c r="EY56" i="7"/>
  <c r="FB56" i="7"/>
  <c r="FD56" i="7"/>
  <c r="FH56" i="7"/>
  <c r="FJ56" i="7"/>
  <c r="D57" i="7"/>
  <c r="H57" i="7"/>
  <c r="I57" i="7"/>
  <c r="L57" i="7"/>
  <c r="M57" i="7"/>
  <c r="N57" i="7"/>
  <c r="O57" i="7"/>
  <c r="P57" i="7"/>
  <c r="Q57" i="7"/>
  <c r="R57" i="7"/>
  <c r="S57" i="7"/>
  <c r="T57" i="7"/>
  <c r="V57" i="7"/>
  <c r="W57" i="7"/>
  <c r="X57" i="7"/>
  <c r="Y57" i="7"/>
  <c r="Z57" i="7"/>
  <c r="AA57" i="7"/>
  <c r="AB57" i="7"/>
  <c r="AC57" i="7"/>
  <c r="AD57" i="7"/>
  <c r="AE57" i="7"/>
  <c r="AF57" i="7"/>
  <c r="AH57" i="7"/>
  <c r="AI57" i="7"/>
  <c r="AJ57" i="7"/>
  <c r="AM57" i="7"/>
  <c r="AN57" i="7"/>
  <c r="AP57" i="7"/>
  <c r="AQ57" i="7"/>
  <c r="AR57" i="7"/>
  <c r="AS57" i="7"/>
  <c r="AT57" i="7"/>
  <c r="AU57" i="7"/>
  <c r="AV57" i="7"/>
  <c r="AW57" i="7"/>
  <c r="AX57" i="7"/>
  <c r="AY57" i="7"/>
  <c r="AZ57" i="7"/>
  <c r="BA57" i="7"/>
  <c r="BB57" i="7"/>
  <c r="BC57" i="7"/>
  <c r="BD57" i="7"/>
  <c r="BE57" i="7"/>
  <c r="BH57" i="7"/>
  <c r="BI57" i="7"/>
  <c r="BJ57" i="7"/>
  <c r="BK57" i="7"/>
  <c r="BN57" i="7"/>
  <c r="BO57" i="7"/>
  <c r="BP57" i="7"/>
  <c r="BQ57" i="7"/>
  <c r="BS57" i="7"/>
  <c r="BT57" i="7"/>
  <c r="BU57" i="7"/>
  <c r="BW57" i="7"/>
  <c r="BX57" i="7"/>
  <c r="BY57" i="7"/>
  <c r="BZ57" i="7"/>
  <c r="CA57" i="7"/>
  <c r="CD57" i="7"/>
  <c r="CE57" i="7"/>
  <c r="CF57" i="7"/>
  <c r="CH57" i="7"/>
  <c r="CI57" i="7"/>
  <c r="CJ57" i="7"/>
  <c r="CK57" i="7"/>
  <c r="CL57" i="7"/>
  <c r="CM57" i="7"/>
  <c r="CN57" i="7"/>
  <c r="CO57" i="7"/>
  <c r="CP57" i="7"/>
  <c r="CQ57" i="7"/>
  <c r="CR57" i="7"/>
  <c r="CS57" i="7"/>
  <c r="CT57" i="7"/>
  <c r="CU57" i="7"/>
  <c r="CV57" i="7"/>
  <c r="CW57" i="7"/>
  <c r="CY57" i="7"/>
  <c r="CZ57" i="7"/>
  <c r="DA57" i="7"/>
  <c r="DC57" i="7"/>
  <c r="DD57" i="7"/>
  <c r="DE57" i="7"/>
  <c r="DG57" i="7"/>
  <c r="DH57" i="7"/>
  <c r="DK57" i="7"/>
  <c r="DL57" i="7"/>
  <c r="DM57" i="7"/>
  <c r="DN57" i="7"/>
  <c r="DO57" i="7"/>
  <c r="DP57" i="7"/>
  <c r="DQ57" i="7"/>
  <c r="DR57" i="7"/>
  <c r="DS57" i="7"/>
  <c r="DT57" i="7"/>
  <c r="DU57" i="7"/>
  <c r="DV57" i="7"/>
  <c r="DW57" i="7"/>
  <c r="DX57" i="7"/>
  <c r="DY57" i="7"/>
  <c r="DZ57" i="7"/>
  <c r="EA57" i="7"/>
  <c r="EB57" i="7"/>
  <c r="EC57" i="7"/>
  <c r="ED57" i="7"/>
  <c r="EE57" i="7"/>
  <c r="EF57" i="7"/>
  <c r="EG57" i="7"/>
  <c r="EH57" i="7"/>
  <c r="EI57" i="7"/>
  <c r="EJ57" i="7"/>
  <c r="EK57" i="7"/>
  <c r="EL57" i="7"/>
  <c r="EM57" i="7"/>
  <c r="EN57" i="7"/>
  <c r="EO57" i="7"/>
  <c r="EP57" i="7"/>
  <c r="EQ57" i="7"/>
  <c r="ER57" i="7"/>
  <c r="ES57" i="7"/>
  <c r="ET57" i="7"/>
  <c r="EU57" i="7"/>
  <c r="EV57" i="7"/>
  <c r="EW57" i="7"/>
  <c r="EX57" i="7"/>
  <c r="EY57" i="7"/>
  <c r="EZ57" i="7"/>
  <c r="FA57" i="7"/>
  <c r="FB57" i="7"/>
  <c r="FC57" i="7"/>
  <c r="FD57" i="7"/>
  <c r="FE57" i="7"/>
  <c r="FF57" i="7"/>
  <c r="FG57" i="7"/>
  <c r="FH57" i="7"/>
  <c r="FI57" i="7"/>
  <c r="FJ57" i="7"/>
  <c r="D58" i="7"/>
  <c r="H58" i="7"/>
  <c r="I58" i="7"/>
  <c r="L58" i="7"/>
  <c r="M58" i="7"/>
  <c r="N58" i="7"/>
  <c r="O58" i="7"/>
  <c r="P58" i="7"/>
  <c r="Q58" i="7"/>
  <c r="R58" i="7"/>
  <c r="S58" i="7"/>
  <c r="T58" i="7"/>
  <c r="V58" i="7"/>
  <c r="W58" i="7"/>
  <c r="X58" i="7"/>
  <c r="Y58" i="7"/>
  <c r="Z58" i="7"/>
  <c r="AA58" i="7"/>
  <c r="AB58" i="7"/>
  <c r="AC58" i="7"/>
  <c r="AD58" i="7"/>
  <c r="AE58" i="7"/>
  <c r="AF58" i="7"/>
  <c r="AH58" i="7"/>
  <c r="AI58" i="7"/>
  <c r="AJ58" i="7"/>
  <c r="AM58" i="7"/>
  <c r="AN58" i="7"/>
  <c r="AP58" i="7"/>
  <c r="AQ58" i="7"/>
  <c r="AR58" i="7"/>
  <c r="AS58" i="7"/>
  <c r="AT58" i="7"/>
  <c r="AU58" i="7"/>
  <c r="AV58" i="7"/>
  <c r="AW58" i="7"/>
  <c r="AX58" i="7"/>
  <c r="AY58" i="7"/>
  <c r="AZ58" i="7"/>
  <c r="BA58" i="7"/>
  <c r="BB58" i="7"/>
  <c r="BC58" i="7"/>
  <c r="BD58" i="7"/>
  <c r="BE58" i="7"/>
  <c r="BH58" i="7"/>
  <c r="BI58" i="7"/>
  <c r="BJ58" i="7"/>
  <c r="BK58" i="7"/>
  <c r="BN58" i="7"/>
  <c r="BO58" i="7"/>
  <c r="BP58" i="7"/>
  <c r="BQ58" i="7"/>
  <c r="BS58" i="7"/>
  <c r="BT58" i="7"/>
  <c r="BU58" i="7"/>
  <c r="BW58" i="7"/>
  <c r="BX58" i="7"/>
  <c r="BY58" i="7"/>
  <c r="BZ58" i="7"/>
  <c r="CA58" i="7"/>
  <c r="CD58" i="7"/>
  <c r="CE58" i="7"/>
  <c r="CF58" i="7"/>
  <c r="CH58" i="7"/>
  <c r="CI58" i="7"/>
  <c r="CJ58" i="7"/>
  <c r="CK58" i="7"/>
  <c r="CL58" i="7"/>
  <c r="CM58" i="7"/>
  <c r="CN58" i="7"/>
  <c r="CO58" i="7"/>
  <c r="CP58" i="7"/>
  <c r="CQ58" i="7"/>
  <c r="CR58" i="7"/>
  <c r="CS58" i="7"/>
  <c r="CT58" i="7"/>
  <c r="CU58" i="7"/>
  <c r="CV58" i="7"/>
  <c r="CW58" i="7"/>
  <c r="CY58" i="7"/>
  <c r="CZ58" i="7"/>
  <c r="DA58" i="7"/>
  <c r="DC58" i="7"/>
  <c r="DD58" i="7"/>
  <c r="DE58" i="7"/>
  <c r="DG58" i="7"/>
  <c r="DH58" i="7"/>
  <c r="DK58" i="7"/>
  <c r="DL58" i="7"/>
  <c r="DM58" i="7"/>
  <c r="DN58" i="7"/>
  <c r="DO58" i="7"/>
  <c r="DP58" i="7"/>
  <c r="DQ58" i="7"/>
  <c r="DR58" i="7"/>
  <c r="DS58" i="7"/>
  <c r="DT58" i="7"/>
  <c r="DU58" i="7"/>
  <c r="DV58" i="7"/>
  <c r="DW58" i="7"/>
  <c r="DX58" i="7"/>
  <c r="DY58" i="7"/>
  <c r="DZ58" i="7"/>
  <c r="EA58" i="7"/>
  <c r="EB58" i="7"/>
  <c r="EC58" i="7"/>
  <c r="ED58" i="7"/>
  <c r="EE58" i="7"/>
  <c r="EF58" i="7"/>
  <c r="EG58" i="7"/>
  <c r="EH58" i="7"/>
  <c r="EI58" i="7"/>
  <c r="EJ58" i="7"/>
  <c r="EK58" i="7"/>
  <c r="EL58" i="7"/>
  <c r="EM58" i="7"/>
  <c r="EN58" i="7"/>
  <c r="EO58" i="7"/>
  <c r="EP58" i="7"/>
  <c r="EQ58" i="7"/>
  <c r="ER58" i="7"/>
  <c r="ES58" i="7"/>
  <c r="ET58" i="7"/>
  <c r="EU58" i="7"/>
  <c r="EV58" i="7"/>
  <c r="EW58" i="7"/>
  <c r="EX58" i="7"/>
  <c r="EY58" i="7"/>
  <c r="EZ58" i="7"/>
  <c r="FA58" i="7"/>
  <c r="FB58" i="7"/>
  <c r="FC58" i="7"/>
  <c r="FD58" i="7"/>
  <c r="FE58" i="7"/>
  <c r="FF58" i="7"/>
  <c r="FG58" i="7"/>
  <c r="FH58" i="7"/>
  <c r="FI58" i="7"/>
  <c r="FJ58" i="7"/>
  <c r="D59" i="7"/>
  <c r="H59" i="7"/>
  <c r="I59" i="7"/>
  <c r="K59" i="7"/>
  <c r="L59" i="7"/>
  <c r="M59" i="7"/>
  <c r="N59" i="7"/>
  <c r="O59" i="7"/>
  <c r="P59" i="7"/>
  <c r="Q59" i="7"/>
  <c r="R59" i="7"/>
  <c r="S59" i="7"/>
  <c r="T59" i="7"/>
  <c r="U59" i="7"/>
  <c r="V59" i="7"/>
  <c r="W59" i="7"/>
  <c r="X59" i="7"/>
  <c r="Y59" i="7"/>
  <c r="Z59" i="7"/>
  <c r="AA59" i="7"/>
  <c r="AB59" i="7"/>
  <c r="AC59" i="7"/>
  <c r="AD59" i="7"/>
  <c r="AE59" i="7"/>
  <c r="AF59" i="7"/>
  <c r="AH59" i="7"/>
  <c r="AI59" i="7"/>
  <c r="AJ59" i="7"/>
  <c r="AM59" i="7"/>
  <c r="AN59" i="7"/>
  <c r="AP59" i="7"/>
  <c r="AQ59" i="7"/>
  <c r="AR59" i="7"/>
  <c r="AS59" i="7"/>
  <c r="AT59" i="7"/>
  <c r="AU59" i="7"/>
  <c r="AV59" i="7"/>
  <c r="AW59" i="7"/>
  <c r="AX59" i="7"/>
  <c r="AY59" i="7"/>
  <c r="AZ59" i="7"/>
  <c r="BA59" i="7"/>
  <c r="BB59" i="7"/>
  <c r="BC59" i="7"/>
  <c r="BD59" i="7"/>
  <c r="BE59" i="7"/>
  <c r="BH59" i="7"/>
  <c r="BI59" i="7"/>
  <c r="BJ59" i="7"/>
  <c r="BK59" i="7"/>
  <c r="BN59" i="7"/>
  <c r="BO59" i="7"/>
  <c r="BP59" i="7"/>
  <c r="BQ59" i="7"/>
  <c r="BS59" i="7"/>
  <c r="BT59" i="7"/>
  <c r="BU59" i="7"/>
  <c r="BW59" i="7"/>
  <c r="BX59" i="7"/>
  <c r="BY59" i="7"/>
  <c r="BZ59" i="7"/>
  <c r="CA59" i="7"/>
  <c r="CD59" i="7"/>
  <c r="CE59" i="7"/>
  <c r="CF59" i="7"/>
  <c r="CH59" i="7"/>
  <c r="CI59" i="7"/>
  <c r="CJ59" i="7"/>
  <c r="CK59" i="7"/>
  <c r="CL59" i="7"/>
  <c r="CM59" i="7"/>
  <c r="CN59" i="7"/>
  <c r="CO59" i="7"/>
  <c r="CP59" i="7"/>
  <c r="CQ59" i="7"/>
  <c r="CR59" i="7"/>
  <c r="CS59" i="7"/>
  <c r="CT59" i="7"/>
  <c r="CU59" i="7"/>
  <c r="CV59" i="7"/>
  <c r="CW59" i="7"/>
  <c r="CY59" i="7"/>
  <c r="CZ59" i="7"/>
  <c r="DA59" i="7"/>
  <c r="DC59" i="7"/>
  <c r="DD59" i="7"/>
  <c r="DE59" i="7"/>
  <c r="DG59" i="7"/>
  <c r="DH59" i="7"/>
  <c r="DK59" i="7"/>
  <c r="DL59" i="7"/>
  <c r="DM59" i="7"/>
  <c r="DN59" i="7"/>
  <c r="DO59" i="7"/>
  <c r="DP59" i="7"/>
  <c r="DQ59" i="7"/>
  <c r="DR59" i="7"/>
  <c r="DS59" i="7"/>
  <c r="DT59" i="7"/>
  <c r="DU59" i="7"/>
  <c r="DV59" i="7"/>
  <c r="DW59" i="7"/>
  <c r="DX59" i="7"/>
  <c r="DY59" i="7"/>
  <c r="DZ59" i="7"/>
  <c r="EA59" i="7"/>
  <c r="EB59" i="7"/>
  <c r="EC59" i="7"/>
  <c r="ED59" i="7"/>
  <c r="EE59" i="7"/>
  <c r="EF59" i="7"/>
  <c r="EG59" i="7"/>
  <c r="EH59" i="7"/>
  <c r="EI59" i="7"/>
  <c r="EJ59" i="7"/>
  <c r="EK59" i="7"/>
  <c r="EL59" i="7"/>
  <c r="EM59" i="7"/>
  <c r="EN59" i="7"/>
  <c r="EO59" i="7"/>
  <c r="EP59" i="7"/>
  <c r="EQ59" i="7"/>
  <c r="ER59" i="7"/>
  <c r="ES59" i="7"/>
  <c r="ET59" i="7"/>
  <c r="EU59" i="7"/>
  <c r="EV59" i="7"/>
  <c r="EW59" i="7"/>
  <c r="EX59" i="7"/>
  <c r="EY59" i="7"/>
  <c r="EZ59" i="7"/>
  <c r="FA59" i="7"/>
  <c r="FB59" i="7"/>
  <c r="FC59" i="7"/>
  <c r="FD59" i="7"/>
  <c r="FE59" i="7"/>
  <c r="FF59" i="7"/>
  <c r="FG59" i="7"/>
  <c r="FH59" i="7"/>
  <c r="FI59" i="7"/>
  <c r="FJ59" i="7"/>
  <c r="D60" i="7"/>
  <c r="H60" i="7"/>
  <c r="I60" i="7"/>
  <c r="K60" i="7"/>
  <c r="L60" i="7"/>
  <c r="M60" i="7"/>
  <c r="N60" i="7"/>
  <c r="O60" i="7"/>
  <c r="P60" i="7"/>
  <c r="Q60" i="7"/>
  <c r="R60" i="7"/>
  <c r="S60" i="7"/>
  <c r="T60" i="7"/>
  <c r="U60" i="7"/>
  <c r="V60" i="7"/>
  <c r="W60" i="7"/>
  <c r="X60" i="7"/>
  <c r="Y60" i="7"/>
  <c r="Z60" i="7"/>
  <c r="AA60" i="7"/>
  <c r="AB60" i="7"/>
  <c r="AC60" i="7"/>
  <c r="AD60" i="7"/>
  <c r="AE60" i="7"/>
  <c r="AF60" i="7"/>
  <c r="AH60" i="7"/>
  <c r="AI60" i="7"/>
  <c r="AJ60" i="7"/>
  <c r="AM60" i="7"/>
  <c r="AN60" i="7"/>
  <c r="AP60" i="7"/>
  <c r="AQ60" i="7"/>
  <c r="AR60" i="7"/>
  <c r="AS60" i="7"/>
  <c r="AT60" i="7"/>
  <c r="AU60" i="7"/>
  <c r="AV60" i="7"/>
  <c r="AW60" i="7"/>
  <c r="AX60" i="7"/>
  <c r="AY60" i="7"/>
  <c r="AZ60" i="7"/>
  <c r="BA60" i="7"/>
  <c r="BB60" i="7"/>
  <c r="BC60" i="7"/>
  <c r="BD60" i="7"/>
  <c r="BE60" i="7"/>
  <c r="BH60" i="7"/>
  <c r="BI60" i="7"/>
  <c r="BJ60" i="7"/>
  <c r="BK60" i="7"/>
  <c r="BN60" i="7"/>
  <c r="BO60" i="7"/>
  <c r="BP60" i="7"/>
  <c r="BQ60" i="7"/>
  <c r="BS60" i="7"/>
  <c r="BT60" i="7"/>
  <c r="BU60" i="7"/>
  <c r="BW60" i="7"/>
  <c r="BX60" i="7"/>
  <c r="BY60" i="7"/>
  <c r="BZ60" i="7"/>
  <c r="CA60" i="7"/>
  <c r="CD60" i="7"/>
  <c r="CE60" i="7"/>
  <c r="CF60" i="7"/>
  <c r="CH60" i="7"/>
  <c r="CI60" i="7"/>
  <c r="CJ60" i="7"/>
  <c r="CK60" i="7"/>
  <c r="CL60" i="7"/>
  <c r="CM60" i="7"/>
  <c r="CN60" i="7"/>
  <c r="CO60" i="7"/>
  <c r="CP60" i="7"/>
  <c r="CQ60" i="7"/>
  <c r="CR60" i="7"/>
  <c r="CS60" i="7"/>
  <c r="CT60" i="7"/>
  <c r="CU60" i="7"/>
  <c r="CV60" i="7"/>
  <c r="CW60" i="7"/>
  <c r="CY60" i="7"/>
  <c r="CZ60" i="7"/>
  <c r="DA60" i="7"/>
  <c r="DC60" i="7"/>
  <c r="DD60" i="7"/>
  <c r="DE60" i="7"/>
  <c r="DG60" i="7"/>
  <c r="DH60" i="7"/>
  <c r="DK60" i="7"/>
  <c r="DL60" i="7"/>
  <c r="DM60" i="7"/>
  <c r="DN60" i="7"/>
  <c r="DO60" i="7"/>
  <c r="DP60" i="7"/>
  <c r="DQ60" i="7"/>
  <c r="DR60" i="7"/>
  <c r="DS60" i="7"/>
  <c r="DT60" i="7"/>
  <c r="DU60" i="7"/>
  <c r="DV60" i="7"/>
  <c r="DW60" i="7"/>
  <c r="DX60" i="7"/>
  <c r="DY60" i="7"/>
  <c r="DZ60" i="7"/>
  <c r="EA60" i="7"/>
  <c r="EB60" i="7"/>
  <c r="EC60" i="7"/>
  <c r="ED60" i="7"/>
  <c r="EE60" i="7"/>
  <c r="EF60" i="7"/>
  <c r="EG60" i="7"/>
  <c r="EH60" i="7"/>
  <c r="EI60" i="7"/>
  <c r="EJ60" i="7"/>
  <c r="EK60" i="7"/>
  <c r="EL60" i="7"/>
  <c r="EM60" i="7"/>
  <c r="EN60" i="7"/>
  <c r="EO60" i="7"/>
  <c r="EP60" i="7"/>
  <c r="EQ60" i="7"/>
  <c r="ER60" i="7"/>
  <c r="ES60" i="7"/>
  <c r="ET60" i="7"/>
  <c r="EU60" i="7"/>
  <c r="EV60" i="7"/>
  <c r="EW60" i="7"/>
  <c r="EX60" i="7"/>
  <c r="EY60" i="7"/>
  <c r="EZ60" i="7"/>
  <c r="FA60" i="7"/>
  <c r="FB60" i="7"/>
  <c r="FC60" i="7"/>
  <c r="FD60" i="7"/>
  <c r="FE60" i="7"/>
  <c r="FF60" i="7"/>
  <c r="FG60" i="7"/>
  <c r="FH60" i="7"/>
  <c r="FI60" i="7"/>
  <c r="FJ60" i="7"/>
  <c r="D61" i="7"/>
  <c r="H61" i="7"/>
  <c r="I61" i="7"/>
  <c r="K61" i="7"/>
  <c r="L61" i="7"/>
  <c r="M61" i="7"/>
  <c r="N61" i="7"/>
  <c r="O61" i="7"/>
  <c r="P61" i="7"/>
  <c r="Q61" i="7"/>
  <c r="R61" i="7"/>
  <c r="S61" i="7"/>
  <c r="T61" i="7"/>
  <c r="U61" i="7"/>
  <c r="V61" i="7"/>
  <c r="W61" i="7"/>
  <c r="X61" i="7"/>
  <c r="Y61" i="7"/>
  <c r="Z61" i="7"/>
  <c r="AA61" i="7"/>
  <c r="AB61" i="7"/>
  <c r="AC61" i="7"/>
  <c r="AD61" i="7"/>
  <c r="AE61" i="7"/>
  <c r="AF61" i="7"/>
  <c r="AH61" i="7"/>
  <c r="AI61" i="7"/>
  <c r="AJ61" i="7"/>
  <c r="AM61" i="7"/>
  <c r="AN61" i="7"/>
  <c r="AP61" i="7"/>
  <c r="AQ61" i="7"/>
  <c r="AR61" i="7"/>
  <c r="AS61" i="7"/>
  <c r="AT61" i="7"/>
  <c r="AU61" i="7"/>
  <c r="AV61" i="7"/>
  <c r="AW61" i="7"/>
  <c r="AX61" i="7"/>
  <c r="AY61" i="7"/>
  <c r="AZ61" i="7"/>
  <c r="BA61" i="7"/>
  <c r="BB61" i="7"/>
  <c r="BC61" i="7"/>
  <c r="BD61" i="7"/>
  <c r="BE61" i="7"/>
  <c r="BH61" i="7"/>
  <c r="BI61" i="7"/>
  <c r="BJ61" i="7"/>
  <c r="BK61" i="7"/>
  <c r="BN61" i="7"/>
  <c r="BO61" i="7"/>
  <c r="BP61" i="7"/>
  <c r="BQ61" i="7"/>
  <c r="BS61" i="7"/>
  <c r="BT61" i="7"/>
  <c r="BU61" i="7"/>
  <c r="BW61" i="7"/>
  <c r="BX61" i="7"/>
  <c r="BY61" i="7"/>
  <c r="BZ61" i="7"/>
  <c r="CA61" i="7"/>
  <c r="CD61" i="7"/>
  <c r="CE61" i="7"/>
  <c r="CF61" i="7"/>
  <c r="CH61" i="7"/>
  <c r="CI61" i="7"/>
  <c r="CJ61" i="7"/>
  <c r="CK61" i="7"/>
  <c r="CL61" i="7"/>
  <c r="CM61" i="7"/>
  <c r="CN61" i="7"/>
  <c r="CO61" i="7"/>
  <c r="CP61" i="7"/>
  <c r="CQ61" i="7"/>
  <c r="CR61" i="7"/>
  <c r="CS61" i="7"/>
  <c r="CT61" i="7"/>
  <c r="CU61" i="7"/>
  <c r="CV61" i="7"/>
  <c r="CW61" i="7"/>
  <c r="CY61" i="7"/>
  <c r="CZ61" i="7"/>
  <c r="DA61" i="7"/>
  <c r="DC61" i="7"/>
  <c r="DD61" i="7"/>
  <c r="DE61" i="7"/>
  <c r="DG61" i="7"/>
  <c r="DH61" i="7"/>
  <c r="DK61" i="7"/>
  <c r="DL61" i="7"/>
  <c r="DM61" i="7"/>
  <c r="DN61" i="7"/>
  <c r="DO61" i="7"/>
  <c r="DP61" i="7"/>
  <c r="DQ61" i="7"/>
  <c r="DR61" i="7"/>
  <c r="DS61" i="7"/>
  <c r="DT61" i="7"/>
  <c r="DU61" i="7"/>
  <c r="DV61" i="7"/>
  <c r="DW61" i="7"/>
  <c r="DX61" i="7"/>
  <c r="DY61" i="7"/>
  <c r="DZ61" i="7"/>
  <c r="EA61" i="7"/>
  <c r="EB61" i="7"/>
  <c r="EC61" i="7"/>
  <c r="ED61" i="7"/>
  <c r="EE61" i="7"/>
  <c r="EF61" i="7"/>
  <c r="EG61" i="7"/>
  <c r="EH61" i="7"/>
  <c r="EI61" i="7"/>
  <c r="EJ61" i="7"/>
  <c r="EK61" i="7"/>
  <c r="EL61" i="7"/>
  <c r="EM61" i="7"/>
  <c r="EN61" i="7"/>
  <c r="EO61" i="7"/>
  <c r="EP61" i="7"/>
  <c r="EQ61" i="7"/>
  <c r="ER61" i="7"/>
  <c r="ES61" i="7"/>
  <c r="ET61" i="7"/>
  <c r="EU61" i="7"/>
  <c r="EV61" i="7"/>
  <c r="EW61" i="7"/>
  <c r="EX61" i="7"/>
  <c r="EY61" i="7"/>
  <c r="EZ61" i="7"/>
  <c r="FA61" i="7"/>
  <c r="FB61" i="7"/>
  <c r="FC61" i="7"/>
  <c r="FD61" i="7"/>
  <c r="FE61" i="7"/>
  <c r="FF61" i="7"/>
  <c r="FG61" i="7"/>
  <c r="FH61" i="7"/>
  <c r="FI61" i="7"/>
  <c r="FJ61" i="7"/>
  <c r="DB27" i="7"/>
  <c r="DB60" i="7" s="1"/>
  <c r="K39" i="7"/>
  <c r="U39" i="7"/>
  <c r="U38" i="7"/>
  <c r="K38" i="7"/>
  <c r="U25" i="7"/>
  <c r="K25" i="7"/>
  <c r="U24" i="7"/>
  <c r="K24" i="7"/>
  <c r="EL16" i="7"/>
  <c r="EL17" i="7"/>
  <c r="EL18" i="7"/>
  <c r="EL19" i="7"/>
  <c r="EL20" i="7"/>
  <c r="EL21" i="7"/>
  <c r="EL22" i="7"/>
  <c r="EL55" i="7" s="1"/>
  <c r="EL56" i="7"/>
  <c r="FJ29" i="7"/>
  <c r="D29" i="7"/>
  <c r="H29" i="7"/>
  <c r="I29" i="7"/>
  <c r="L29" i="7"/>
  <c r="M29" i="7"/>
  <c r="N29" i="7"/>
  <c r="O29" i="7"/>
  <c r="P29" i="7"/>
  <c r="Q29" i="7"/>
  <c r="R29" i="7"/>
  <c r="S29" i="7"/>
  <c r="V29" i="7"/>
  <c r="W29" i="7"/>
  <c r="X29" i="7"/>
  <c r="Y29" i="7"/>
  <c r="Z29" i="7"/>
  <c r="AA29" i="7"/>
  <c r="AB29" i="7"/>
  <c r="AC29" i="7"/>
  <c r="AD29" i="7"/>
  <c r="AE29" i="7"/>
  <c r="AF29" i="7"/>
  <c r="AH29" i="7"/>
  <c r="AI29" i="7"/>
  <c r="AJ29" i="7"/>
  <c r="AP29" i="7"/>
  <c r="AQ29" i="7"/>
  <c r="AR29" i="7"/>
  <c r="AS29" i="7"/>
  <c r="AT29" i="7"/>
  <c r="AU29" i="7"/>
  <c r="AV29" i="7"/>
  <c r="AW29" i="7"/>
  <c r="AX29" i="7"/>
  <c r="AY29" i="7"/>
  <c r="AZ29" i="7"/>
  <c r="BA29" i="7"/>
  <c r="BB29" i="7"/>
  <c r="BC29" i="7"/>
  <c r="BD29" i="7"/>
  <c r="BE29" i="7"/>
  <c r="BH29" i="7"/>
  <c r="BI29" i="7"/>
  <c r="BJ29" i="7"/>
  <c r="BK29" i="7"/>
  <c r="BN29" i="7"/>
  <c r="BO29" i="7"/>
  <c r="BP29" i="7"/>
  <c r="BQ29" i="7"/>
  <c r="BS29" i="7"/>
  <c r="BT29" i="7"/>
  <c r="BU29" i="7"/>
  <c r="BW29" i="7"/>
  <c r="BX29" i="7"/>
  <c r="BY29" i="7"/>
  <c r="BZ29" i="7"/>
  <c r="CA29" i="7"/>
  <c r="CD29" i="7"/>
  <c r="CE29" i="7"/>
  <c r="CF29" i="7"/>
  <c r="CH29" i="7"/>
  <c r="CI29" i="7"/>
  <c r="CJ29" i="7"/>
  <c r="CK29" i="7"/>
  <c r="CL29" i="7"/>
  <c r="CM29" i="7"/>
  <c r="CN29" i="7"/>
  <c r="CO29" i="7"/>
  <c r="CP29" i="7"/>
  <c r="CQ29" i="7"/>
  <c r="CR29" i="7"/>
  <c r="CS29" i="7"/>
  <c r="CT29" i="7"/>
  <c r="CU29" i="7"/>
  <c r="CV29" i="7"/>
  <c r="CW29" i="7"/>
  <c r="CY29" i="7"/>
  <c r="CZ29" i="7"/>
  <c r="DA29" i="7"/>
  <c r="DC29" i="7"/>
  <c r="DD29" i="7"/>
  <c r="DE29" i="7"/>
  <c r="DG29" i="7"/>
  <c r="DH29" i="7"/>
  <c r="DK29" i="7"/>
  <c r="DL29" i="7"/>
  <c r="DM29" i="7"/>
  <c r="DN29" i="7"/>
  <c r="DO29" i="7"/>
  <c r="DP29" i="7"/>
  <c r="DQ29" i="7"/>
  <c r="DZ29" i="7"/>
  <c r="EA29" i="7"/>
  <c r="EC29" i="7"/>
  <c r="EG29" i="7"/>
  <c r="EI29" i="7"/>
  <c r="EJ29" i="7"/>
  <c r="EK29" i="7"/>
  <c r="EM29" i="7"/>
  <c r="EN29" i="7"/>
  <c r="EV29" i="7"/>
  <c r="EY29" i="7"/>
  <c r="FB29" i="7"/>
  <c r="FD29" i="7"/>
  <c r="FH29" i="7"/>
  <c r="DJ42" i="7"/>
  <c r="DI42" i="7" s="1"/>
  <c r="DF42" i="7"/>
  <c r="DB42" i="7"/>
  <c r="CX42" i="7"/>
  <c r="CG42" i="7"/>
  <c r="CC42" i="7"/>
  <c r="BV42" i="7"/>
  <c r="BR42" i="7"/>
  <c r="BM42" i="7"/>
  <c r="BG42" i="7"/>
  <c r="BF42" i="7" s="1"/>
  <c r="AO42" i="7"/>
  <c r="AL42" i="7"/>
  <c r="AG42" i="7"/>
  <c r="J42" i="7"/>
  <c r="G42" i="7"/>
  <c r="DJ41" i="7"/>
  <c r="DI41" i="7" s="1"/>
  <c r="DF41" i="7"/>
  <c r="CX41" i="7"/>
  <c r="CG41" i="7"/>
  <c r="CC41" i="7"/>
  <c r="BV41" i="7"/>
  <c r="BR41" i="7"/>
  <c r="BM41" i="7"/>
  <c r="BG41" i="7"/>
  <c r="BF41" i="7" s="1"/>
  <c r="AO41" i="7"/>
  <c r="AL41" i="7"/>
  <c r="AG41" i="7"/>
  <c r="J41" i="7"/>
  <c r="G41" i="7"/>
  <c r="DJ40" i="7"/>
  <c r="DI40" i="7" s="1"/>
  <c r="DF40" i="7"/>
  <c r="DB40" i="7"/>
  <c r="CX40" i="7"/>
  <c r="CG40" i="7"/>
  <c r="CC40" i="7"/>
  <c r="BV40" i="7"/>
  <c r="BR40" i="7"/>
  <c r="BM40" i="7"/>
  <c r="BG40" i="7"/>
  <c r="BF40" i="7" s="1"/>
  <c r="AO40" i="7"/>
  <c r="AL40" i="7"/>
  <c r="AG40" i="7"/>
  <c r="J40" i="7"/>
  <c r="G40" i="7"/>
  <c r="DJ39" i="7"/>
  <c r="DI39" i="7" s="1"/>
  <c r="DF39" i="7"/>
  <c r="DB39" i="7"/>
  <c r="CX39" i="7"/>
  <c r="CG39" i="7"/>
  <c r="CC39" i="7"/>
  <c r="BV39" i="7"/>
  <c r="BR39" i="7"/>
  <c r="BM39" i="7"/>
  <c r="BG39" i="7"/>
  <c r="BF39" i="7" s="1"/>
  <c r="AO39" i="7"/>
  <c r="AL39" i="7"/>
  <c r="AG39" i="7"/>
  <c r="G39" i="7"/>
  <c r="DJ38" i="7"/>
  <c r="DI38" i="7" s="1"/>
  <c r="DF38" i="7"/>
  <c r="DB38" i="7"/>
  <c r="CX38" i="7"/>
  <c r="CG38" i="7"/>
  <c r="CC38" i="7"/>
  <c r="BV38" i="7"/>
  <c r="BR38" i="7"/>
  <c r="BM38" i="7"/>
  <c r="BG38" i="7"/>
  <c r="BF38" i="7" s="1"/>
  <c r="AO38" i="7"/>
  <c r="AL38" i="7"/>
  <c r="AG38" i="7"/>
  <c r="T29" i="7"/>
  <c r="G38" i="7"/>
  <c r="FE37" i="7"/>
  <c r="FC37" i="7"/>
  <c r="FC56" i="7" s="1"/>
  <c r="EX37" i="7"/>
  <c r="EX56" i="7" s="1"/>
  <c r="EW37" i="7"/>
  <c r="EU37" i="7"/>
  <c r="EU56" i="7" s="1"/>
  <c r="ET37" i="7"/>
  <c r="ET56" i="7" s="1"/>
  <c r="ES37" i="7"/>
  <c r="ES56" i="7" s="1"/>
  <c r="ER37" i="7"/>
  <c r="ER56" i="7" s="1"/>
  <c r="EH37" i="7"/>
  <c r="EF37" i="7"/>
  <c r="EF56" i="7" s="1"/>
  <c r="ED37" i="7"/>
  <c r="EB37" i="7"/>
  <c r="DX37" i="7"/>
  <c r="DW37" i="7"/>
  <c r="DV37" i="7"/>
  <c r="DU37" i="7"/>
  <c r="DU56" i="7" s="1"/>
  <c r="DT37" i="7"/>
  <c r="DS37" i="7"/>
  <c r="DJ37" i="7"/>
  <c r="DF37" i="7"/>
  <c r="DB37" i="7"/>
  <c r="CX37" i="7"/>
  <c r="CG37" i="7"/>
  <c r="DY37" i="7" s="1"/>
  <c r="CC37" i="7"/>
  <c r="BV37" i="7"/>
  <c r="BR37" i="7"/>
  <c r="BM37" i="7"/>
  <c r="BG37" i="7"/>
  <c r="BF37" i="7" s="1"/>
  <c r="AO37" i="7"/>
  <c r="AL37" i="7"/>
  <c r="AG37" i="7"/>
  <c r="G37" i="7"/>
  <c r="FE36" i="7"/>
  <c r="FC36" i="7"/>
  <c r="EX36" i="7"/>
  <c r="EW36" i="7"/>
  <c r="EU36" i="7"/>
  <c r="ET36" i="7"/>
  <c r="ES36" i="7"/>
  <c r="ER36" i="7"/>
  <c r="EH36" i="7"/>
  <c r="EF36" i="7"/>
  <c r="ED36" i="7"/>
  <c r="EB36" i="7"/>
  <c r="DX36" i="7"/>
  <c r="DW36" i="7"/>
  <c r="DV36" i="7"/>
  <c r="DT36" i="7"/>
  <c r="DS36" i="7"/>
  <c r="DJ36" i="7"/>
  <c r="DF36" i="7"/>
  <c r="DB36" i="7"/>
  <c r="CX36" i="7"/>
  <c r="CG36" i="7"/>
  <c r="DY36" i="7" s="1"/>
  <c r="CC36" i="7"/>
  <c r="BV36" i="7"/>
  <c r="BR36" i="7"/>
  <c r="BM36" i="7"/>
  <c r="BG36" i="7"/>
  <c r="BF36" i="7" s="1"/>
  <c r="AO36" i="7"/>
  <c r="AN36" i="7" s="1"/>
  <c r="AL36" i="7" s="1"/>
  <c r="AG36" i="7"/>
  <c r="J36" i="7"/>
  <c r="G36" i="7"/>
  <c r="FE35" i="7"/>
  <c r="FC35" i="7"/>
  <c r="EX35" i="7"/>
  <c r="EW35" i="7"/>
  <c r="EU35" i="7"/>
  <c r="ET35" i="7"/>
  <c r="ES35" i="7"/>
  <c r="ER35" i="7"/>
  <c r="EL35" i="7"/>
  <c r="EH35" i="7"/>
  <c r="ED35" i="7"/>
  <c r="EB35" i="7"/>
  <c r="DX35" i="7"/>
  <c r="DW35" i="7"/>
  <c r="DV35" i="7"/>
  <c r="DU35" i="7"/>
  <c r="DT35" i="7"/>
  <c r="DS35" i="7"/>
  <c r="DJ35" i="7"/>
  <c r="DF35" i="7"/>
  <c r="DB35" i="7"/>
  <c r="CX35" i="7"/>
  <c r="CG35" i="7"/>
  <c r="DY35" i="7" s="1"/>
  <c r="CC35" i="7"/>
  <c r="BV35" i="7"/>
  <c r="BR35" i="7"/>
  <c r="BM35" i="7"/>
  <c r="BG35" i="7"/>
  <c r="BF35" i="7" s="1"/>
  <c r="AO35" i="7"/>
  <c r="AN35" i="7" s="1"/>
  <c r="AL35" i="7" s="1"/>
  <c r="AG35" i="7"/>
  <c r="J35" i="7"/>
  <c r="G35" i="7"/>
  <c r="FE34" i="7"/>
  <c r="FC34" i="7"/>
  <c r="EX34" i="7"/>
  <c r="EW34" i="7"/>
  <c r="EU34" i="7"/>
  <c r="ET34" i="7"/>
  <c r="ES34" i="7"/>
  <c r="ER34" i="7"/>
  <c r="EL34" i="7"/>
  <c r="EH34" i="7"/>
  <c r="ED34" i="7"/>
  <c r="EB34" i="7"/>
  <c r="DX34" i="7"/>
  <c r="DW34" i="7"/>
  <c r="DV34" i="7"/>
  <c r="DT34" i="7"/>
  <c r="DS34" i="7"/>
  <c r="DJ34" i="7"/>
  <c r="DF34" i="7"/>
  <c r="DB34" i="7"/>
  <c r="CX34" i="7"/>
  <c r="CG34" i="7"/>
  <c r="DY34" i="7" s="1"/>
  <c r="CC34" i="7"/>
  <c r="BV34" i="7"/>
  <c r="BR34" i="7"/>
  <c r="BM34" i="7"/>
  <c r="BG34" i="7"/>
  <c r="BF34" i="7" s="1"/>
  <c r="AG34" i="7"/>
  <c r="J34" i="7"/>
  <c r="G34" i="7"/>
  <c r="FE33" i="7"/>
  <c r="FC33" i="7"/>
  <c r="EX33" i="7"/>
  <c r="EW33" i="7"/>
  <c r="EU33" i="7"/>
  <c r="ET33" i="7"/>
  <c r="ES33" i="7"/>
  <c r="ER33" i="7"/>
  <c r="EL33" i="7"/>
  <c r="EH33" i="7"/>
  <c r="ED33" i="7"/>
  <c r="EB33" i="7"/>
  <c r="DX33" i="7"/>
  <c r="DW33" i="7"/>
  <c r="DV33" i="7"/>
  <c r="DT33" i="7"/>
  <c r="DS33" i="7"/>
  <c r="DJ33" i="7"/>
  <c r="DF33" i="7"/>
  <c r="DB33" i="7"/>
  <c r="CX33" i="7"/>
  <c r="CG33" i="7"/>
  <c r="DY33" i="7" s="1"/>
  <c r="CC33" i="7"/>
  <c r="BV33" i="7"/>
  <c r="BR33" i="7"/>
  <c r="BM33" i="7"/>
  <c r="BG33" i="7"/>
  <c r="BF33" i="7" s="1"/>
  <c r="AO33" i="7"/>
  <c r="AN33" i="7" s="1"/>
  <c r="AG33" i="7"/>
  <c r="J33" i="7"/>
  <c r="G33" i="7"/>
  <c r="FE32" i="7"/>
  <c r="FC32" i="7"/>
  <c r="EX32" i="7"/>
  <c r="EW32" i="7"/>
  <c r="EU32" i="7"/>
  <c r="ET32" i="7"/>
  <c r="ES32" i="7"/>
  <c r="ER32" i="7"/>
  <c r="EL32" i="7"/>
  <c r="EH32" i="7"/>
  <c r="ED32" i="7"/>
  <c r="EB32" i="7"/>
  <c r="DX32" i="7"/>
  <c r="DW32" i="7"/>
  <c r="DV32" i="7"/>
  <c r="DT32" i="7"/>
  <c r="DS32" i="7"/>
  <c r="DJ32" i="7"/>
  <c r="DF32" i="7"/>
  <c r="DB32" i="7"/>
  <c r="CX32" i="7"/>
  <c r="CG32" i="7"/>
  <c r="DY32" i="7" s="1"/>
  <c r="CC32" i="7"/>
  <c r="BV32" i="7"/>
  <c r="BR32" i="7"/>
  <c r="BM32" i="7"/>
  <c r="BG32" i="7"/>
  <c r="BF32" i="7" s="1"/>
  <c r="AO32" i="7"/>
  <c r="AL32" i="7"/>
  <c r="AG32" i="7"/>
  <c r="J32" i="7"/>
  <c r="G32" i="7"/>
  <c r="FE31" i="7"/>
  <c r="FC31" i="7"/>
  <c r="EX31" i="7"/>
  <c r="EW31" i="7"/>
  <c r="EU31" i="7"/>
  <c r="ET31" i="7"/>
  <c r="ES31" i="7"/>
  <c r="ER31" i="7"/>
  <c r="EL31" i="7"/>
  <c r="EH31" i="7"/>
  <c r="ED31" i="7"/>
  <c r="EB31" i="7"/>
  <c r="DX31" i="7"/>
  <c r="DW31" i="7"/>
  <c r="DV31" i="7"/>
  <c r="DT31" i="7"/>
  <c r="DS31" i="7"/>
  <c r="DJ31" i="7"/>
  <c r="DI31" i="7" s="1"/>
  <c r="DF31" i="7"/>
  <c r="DB31" i="7"/>
  <c r="CX31" i="7"/>
  <c r="CG31" i="7"/>
  <c r="DY31" i="7" s="1"/>
  <c r="CC31" i="7"/>
  <c r="BV31" i="7"/>
  <c r="BR31" i="7"/>
  <c r="BM31" i="7"/>
  <c r="BG31" i="7"/>
  <c r="BF31" i="7" s="1"/>
  <c r="AO31" i="7"/>
  <c r="AL31" i="7"/>
  <c r="AG31" i="7"/>
  <c r="J31" i="7"/>
  <c r="G31" i="7"/>
  <c r="FE30" i="7"/>
  <c r="FC30" i="7"/>
  <c r="EX30" i="7"/>
  <c r="EW30" i="7"/>
  <c r="EU30" i="7"/>
  <c r="ET30" i="7"/>
  <c r="ES30" i="7"/>
  <c r="ER30" i="7"/>
  <c r="EL30" i="7"/>
  <c r="EH30" i="7"/>
  <c r="ED30" i="7"/>
  <c r="EB30" i="7"/>
  <c r="DX30" i="7"/>
  <c r="DW30" i="7"/>
  <c r="DV30" i="7"/>
  <c r="DT30" i="7"/>
  <c r="DS30" i="7"/>
  <c r="DJ30" i="7"/>
  <c r="DF30" i="7"/>
  <c r="DB30" i="7"/>
  <c r="CX30" i="7"/>
  <c r="CG30" i="7"/>
  <c r="DY30" i="7" s="1"/>
  <c r="CC30" i="7"/>
  <c r="BV30" i="7"/>
  <c r="BR30" i="7"/>
  <c r="BM30" i="7"/>
  <c r="BG30" i="7"/>
  <c r="BF30" i="7" s="1"/>
  <c r="AO30" i="7"/>
  <c r="AG30" i="7"/>
  <c r="J30" i="7"/>
  <c r="G30" i="7"/>
  <c r="DF23" i="7"/>
  <c r="AS15" i="7"/>
  <c r="AS62" i="7" s="1"/>
  <c r="AN55" i="7" l="1"/>
  <c r="AN54" i="7"/>
  <c r="BL33" i="7"/>
  <c r="CB32" i="7"/>
  <c r="CB42" i="7"/>
  <c r="CB34" i="7"/>
  <c r="DU29" i="7"/>
  <c r="CA48" i="7"/>
  <c r="CA43" i="7" s="1"/>
  <c r="K57" i="7"/>
  <c r="BL37" i="7"/>
  <c r="U57" i="7"/>
  <c r="U58" i="7"/>
  <c r="DI33" i="7"/>
  <c r="DF56" i="7"/>
  <c r="K58" i="7"/>
  <c r="AU48" i="7"/>
  <c r="AU43" i="7" s="1"/>
  <c r="CQ48" i="7"/>
  <c r="CQ43" i="7" s="1"/>
  <c r="F36" i="7"/>
  <c r="EL53" i="7"/>
  <c r="CY48" i="7"/>
  <c r="CY43" i="7" s="1"/>
  <c r="DG48" i="7"/>
  <c r="DG43" i="7" s="1"/>
  <c r="DO48" i="7"/>
  <c r="DO43" i="7" s="1"/>
  <c r="AK35" i="7"/>
  <c r="EL52" i="7"/>
  <c r="U29" i="7"/>
  <c r="U56" i="7"/>
  <c r="AK40" i="7"/>
  <c r="EL51" i="7"/>
  <c r="J38" i="7"/>
  <c r="F38" i="7" s="1"/>
  <c r="EM48" i="7"/>
  <c r="EM43" i="7" s="1"/>
  <c r="EL50" i="7"/>
  <c r="CR48" i="7"/>
  <c r="CR43" i="7" s="1"/>
  <c r="CJ48" i="7"/>
  <c r="CJ43" i="7" s="1"/>
  <c r="EL49" i="7"/>
  <c r="CZ48" i="7"/>
  <c r="CZ43" i="7" s="1"/>
  <c r="K23" i="7"/>
  <c r="K56" i="7" s="1"/>
  <c r="AK42" i="7"/>
  <c r="EL54" i="7"/>
  <c r="BK48" i="7"/>
  <c r="BK43" i="7" s="1"/>
  <c r="AE48" i="7"/>
  <c r="AE43" i="7" s="1"/>
  <c r="O48" i="7"/>
  <c r="O43" i="7" s="1"/>
  <c r="CU48" i="7"/>
  <c r="CU43" i="7" s="1"/>
  <c r="CM48" i="7"/>
  <c r="CM43" i="7" s="1"/>
  <c r="BS48" i="7"/>
  <c r="BS43" i="7" s="1"/>
  <c r="CI48" i="7"/>
  <c r="CI43" i="7" s="1"/>
  <c r="W48" i="7"/>
  <c r="W43" i="7" s="1"/>
  <c r="DP48" i="7"/>
  <c r="DP43" i="7" s="1"/>
  <c r="EI48" i="7"/>
  <c r="EI43" i="7" s="1"/>
  <c r="BC48" i="7"/>
  <c r="BC43" i="7" s="1"/>
  <c r="FD48" i="7"/>
  <c r="FD43" i="7" s="1"/>
  <c r="DH48" i="7"/>
  <c r="DH43" i="7" s="1"/>
  <c r="H48" i="7"/>
  <c r="H43" i="7" s="1"/>
  <c r="DC48" i="7"/>
  <c r="DC43" i="7" s="1"/>
  <c r="EK48" i="7"/>
  <c r="EK43" i="7" s="1"/>
  <c r="EC48" i="7"/>
  <c r="EC43" i="7" s="1"/>
  <c r="DM48" i="7"/>
  <c r="DM43" i="7" s="1"/>
  <c r="DE48" i="7"/>
  <c r="DE43" i="7" s="1"/>
  <c r="CW48" i="7"/>
  <c r="CW43" i="7" s="1"/>
  <c r="CO48" i="7"/>
  <c r="CO43" i="7" s="1"/>
  <c r="BY48" i="7"/>
  <c r="BY43" i="7" s="1"/>
  <c r="BQ48" i="7"/>
  <c r="BQ43" i="7" s="1"/>
  <c r="BI48" i="7"/>
  <c r="BI43" i="7" s="1"/>
  <c r="BA48" i="7"/>
  <c r="BA43" i="7" s="1"/>
  <c r="AS48" i="7"/>
  <c r="AS43" i="7" s="1"/>
  <c r="AC48" i="7"/>
  <c r="AC43" i="7" s="1"/>
  <c r="M48" i="7"/>
  <c r="M43" i="7" s="1"/>
  <c r="EN48" i="7"/>
  <c r="EN43" i="7" s="1"/>
  <c r="AF48" i="7"/>
  <c r="AF43" i="7" s="1"/>
  <c r="P48" i="7"/>
  <c r="P43" i="7" s="1"/>
  <c r="DK48" i="7"/>
  <c r="DK43" i="7" s="1"/>
  <c r="BD48" i="7"/>
  <c r="BD43" i="7" s="1"/>
  <c r="AV48" i="7"/>
  <c r="AV43" i="7" s="1"/>
  <c r="EY48" i="7"/>
  <c r="EY43" i="7" s="1"/>
  <c r="FB48" i="7"/>
  <c r="FB43" i="7" s="1"/>
  <c r="CP48" i="7"/>
  <c r="CP43" i="7" s="1"/>
  <c r="CH48" i="7"/>
  <c r="CH43" i="7" s="1"/>
  <c r="BZ48" i="7"/>
  <c r="BZ43" i="7" s="1"/>
  <c r="BJ48" i="7"/>
  <c r="BJ43" i="7" s="1"/>
  <c r="BB48" i="7"/>
  <c r="BB43" i="7" s="1"/>
  <c r="AT48" i="7"/>
  <c r="AT43" i="7" s="1"/>
  <c r="AD48" i="7"/>
  <c r="AD43" i="7" s="1"/>
  <c r="V48" i="7"/>
  <c r="V43" i="7" s="1"/>
  <c r="N48" i="7"/>
  <c r="N43" i="7" s="1"/>
  <c r="EV48" i="7"/>
  <c r="EV43" i="7" s="1"/>
  <c r="EA48" i="7"/>
  <c r="EA43" i="7" s="1"/>
  <c r="BT48" i="7"/>
  <c r="BT43" i="7" s="1"/>
  <c r="BO48" i="7"/>
  <c r="BO43" i="7" s="1"/>
  <c r="CE48" i="7"/>
  <c r="CE43" i="7" s="1"/>
  <c r="BW48" i="7"/>
  <c r="BW43" i="7" s="1"/>
  <c r="AY48" i="7"/>
  <c r="AY43" i="7" s="1"/>
  <c r="AQ48" i="7"/>
  <c r="AQ43" i="7" s="1"/>
  <c r="AI48" i="7"/>
  <c r="AI43" i="7" s="1"/>
  <c r="AA48" i="7"/>
  <c r="AA43" i="7" s="1"/>
  <c r="S48" i="7"/>
  <c r="S43" i="7" s="1"/>
  <c r="EG48" i="7"/>
  <c r="EG43" i="7" s="1"/>
  <c r="DA48" i="7"/>
  <c r="DA43" i="7" s="1"/>
  <c r="CS48" i="7"/>
  <c r="CS43" i="7" s="1"/>
  <c r="CK48" i="7"/>
  <c r="CK43" i="7" s="1"/>
  <c r="BU48" i="7"/>
  <c r="BU43" i="7" s="1"/>
  <c r="BE48" i="7"/>
  <c r="BE43" i="7" s="1"/>
  <c r="AW48" i="7"/>
  <c r="AW43" i="7" s="1"/>
  <c r="Y48" i="7"/>
  <c r="Y43" i="7" s="1"/>
  <c r="Q48" i="7"/>
  <c r="Q43" i="7" s="1"/>
  <c r="I48" i="7"/>
  <c r="I43" i="7" s="1"/>
  <c r="FH48" i="7"/>
  <c r="FH43" i="7" s="1"/>
  <c r="EJ48" i="7"/>
  <c r="EJ43" i="7" s="1"/>
  <c r="DL48" i="7"/>
  <c r="DL43" i="7" s="1"/>
  <c r="DD48" i="7"/>
  <c r="DD43" i="7" s="1"/>
  <c r="CV48" i="7"/>
  <c r="CV43" i="7" s="1"/>
  <c r="CN48" i="7"/>
  <c r="CN43" i="7" s="1"/>
  <c r="CF48" i="7"/>
  <c r="CF43" i="7" s="1"/>
  <c r="BX48" i="7"/>
  <c r="BX43" i="7" s="1"/>
  <c r="BP48" i="7"/>
  <c r="BP43" i="7" s="1"/>
  <c r="BH48" i="7"/>
  <c r="BH43" i="7" s="1"/>
  <c r="AZ48" i="7"/>
  <c r="AZ43" i="7" s="1"/>
  <c r="AR48" i="7"/>
  <c r="AR43" i="7" s="1"/>
  <c r="AJ48" i="7"/>
  <c r="AJ43" i="7" s="1"/>
  <c r="AB48" i="7"/>
  <c r="AB43" i="7" s="1"/>
  <c r="T48" i="7"/>
  <c r="T43" i="7" s="1"/>
  <c r="L48" i="7"/>
  <c r="L43" i="7" s="1"/>
  <c r="DZ48" i="7"/>
  <c r="DZ43" i="7" s="1"/>
  <c r="CT48" i="7"/>
  <c r="CT43" i="7" s="1"/>
  <c r="CL48" i="7"/>
  <c r="CL43" i="7" s="1"/>
  <c r="CD48" i="7"/>
  <c r="CD43" i="7" s="1"/>
  <c r="BN48" i="7"/>
  <c r="BN43" i="7" s="1"/>
  <c r="AX48" i="7"/>
  <c r="AX43" i="7" s="1"/>
  <c r="AP48" i="7"/>
  <c r="AP43" i="7" s="1"/>
  <c r="AH48" i="7"/>
  <c r="AH43" i="7" s="1"/>
  <c r="Z48" i="7"/>
  <c r="Z43" i="7" s="1"/>
  <c r="R48" i="7"/>
  <c r="R43" i="7" s="1"/>
  <c r="X48" i="7"/>
  <c r="X43" i="7" s="1"/>
  <c r="D48" i="7"/>
  <c r="D43" i="7" s="1"/>
  <c r="DN48" i="7"/>
  <c r="DN43" i="7" s="1"/>
  <c r="F41" i="7"/>
  <c r="F32" i="7"/>
  <c r="CB39" i="7"/>
  <c r="AK41" i="7"/>
  <c r="AK36" i="7"/>
  <c r="CB36" i="7"/>
  <c r="CB30" i="7"/>
  <c r="BL32" i="7"/>
  <c r="CB31" i="7"/>
  <c r="BL34" i="7"/>
  <c r="ES29" i="7"/>
  <c r="EL29" i="7"/>
  <c r="BL35" i="7"/>
  <c r="CB41" i="7"/>
  <c r="DS29" i="7"/>
  <c r="FC29" i="7"/>
  <c r="FE29" i="7"/>
  <c r="BL30" i="7"/>
  <c r="BR29" i="7"/>
  <c r="DV29" i="7"/>
  <c r="AG29" i="7"/>
  <c r="F34" i="7"/>
  <c r="CB35" i="7"/>
  <c r="ET29" i="7"/>
  <c r="EW29" i="7"/>
  <c r="BV29" i="7"/>
  <c r="DX29" i="7"/>
  <c r="EU29" i="7"/>
  <c r="G29" i="7"/>
  <c r="K29" i="7"/>
  <c r="DB29" i="7"/>
  <c r="BF29" i="7"/>
  <c r="EX29" i="7"/>
  <c r="F33" i="7"/>
  <c r="DW29" i="7"/>
  <c r="ER29" i="7"/>
  <c r="ED29" i="7"/>
  <c r="CX29" i="7"/>
  <c r="EB29" i="7"/>
  <c r="DJ29" i="7"/>
  <c r="EH29" i="7"/>
  <c r="DT29" i="7"/>
  <c r="DF29" i="7"/>
  <c r="CB38" i="7"/>
  <c r="EQ33" i="7"/>
  <c r="FG33" i="7" s="1"/>
  <c r="FI33" i="7" s="1"/>
  <c r="BL38" i="7"/>
  <c r="BL41" i="7"/>
  <c r="BL42" i="7"/>
  <c r="CB37" i="7"/>
  <c r="AK32" i="7"/>
  <c r="AO29" i="7"/>
  <c r="AK31" i="7"/>
  <c r="AK30" i="7"/>
  <c r="DY29" i="7"/>
  <c r="AM29" i="7"/>
  <c r="DI32" i="7"/>
  <c r="CG29" i="7"/>
  <c r="BG29" i="7"/>
  <c r="BL31" i="7"/>
  <c r="J37" i="7"/>
  <c r="DI36" i="7"/>
  <c r="F30" i="7"/>
  <c r="F31" i="7"/>
  <c r="DR32" i="7"/>
  <c r="EE32" i="7" s="1"/>
  <c r="CB33" i="7"/>
  <c r="DR36" i="7"/>
  <c r="DI37" i="7"/>
  <c r="AK38" i="7"/>
  <c r="CC29" i="7"/>
  <c r="BM29" i="7"/>
  <c r="DR37" i="7"/>
  <c r="EQ30" i="7"/>
  <c r="FG30" i="7" s="1"/>
  <c r="DR33" i="7"/>
  <c r="EE33" i="7" s="1"/>
  <c r="J39" i="7"/>
  <c r="F39" i="7" s="1"/>
  <c r="BL40" i="7"/>
  <c r="EQ32" i="7"/>
  <c r="EZ32" i="7" s="1"/>
  <c r="FA32" i="7" s="1"/>
  <c r="EO32" i="7" s="1"/>
  <c r="EQ37" i="7"/>
  <c r="FG37" i="7" s="1"/>
  <c r="F40" i="7"/>
  <c r="F35" i="7"/>
  <c r="EQ36" i="7"/>
  <c r="FG36" i="7" s="1"/>
  <c r="FI36" i="7" s="1"/>
  <c r="AK39" i="7"/>
  <c r="EQ35" i="7"/>
  <c r="FG35" i="7" s="1"/>
  <c r="FI35" i="7" s="1"/>
  <c r="CB40" i="7"/>
  <c r="DI30" i="7"/>
  <c r="DR31" i="7"/>
  <c r="EE31" i="7" s="1"/>
  <c r="EQ31" i="7"/>
  <c r="EZ31" i="7" s="1"/>
  <c r="FA31" i="7" s="1"/>
  <c r="EO31" i="7" s="1"/>
  <c r="DR34" i="7"/>
  <c r="EE34" i="7" s="1"/>
  <c r="EF34" i="7" s="1"/>
  <c r="DI34" i="7" s="1"/>
  <c r="EQ34" i="7"/>
  <c r="EZ34" i="7" s="1"/>
  <c r="FA34" i="7" s="1"/>
  <c r="EO34" i="7" s="1"/>
  <c r="F42" i="7"/>
  <c r="DR35" i="7"/>
  <c r="EE35" i="7" s="1"/>
  <c r="EF35" i="7" s="1"/>
  <c r="DI35" i="7" s="1"/>
  <c r="BL36" i="7"/>
  <c r="AK37" i="7"/>
  <c r="BL39" i="7"/>
  <c r="DR30" i="7"/>
  <c r="AM19" i="7"/>
  <c r="AM52" i="7" s="1"/>
  <c r="AM17" i="7"/>
  <c r="AO17" i="7"/>
  <c r="AO50" i="7" s="1"/>
  <c r="AM22" i="7"/>
  <c r="AM18" i="7"/>
  <c r="AM51" i="7" s="1"/>
  <c r="AM16" i="7"/>
  <c r="AP15" i="7"/>
  <c r="AP62" i="7" s="1"/>
  <c r="AQ15" i="7"/>
  <c r="AQ62" i="7" s="1"/>
  <c r="AR15" i="7"/>
  <c r="AR62" i="7" s="1"/>
  <c r="AT15" i="7"/>
  <c r="AT62" i="7" s="1"/>
  <c r="AU15" i="7"/>
  <c r="AU62" i="7" s="1"/>
  <c r="AV15" i="7"/>
  <c r="AV62" i="7" s="1"/>
  <c r="AW15" i="7"/>
  <c r="AW62" i="7" s="1"/>
  <c r="AX15" i="7"/>
  <c r="AX62" i="7" s="1"/>
  <c r="AZ15" i="7"/>
  <c r="AZ62" i="7" s="1"/>
  <c r="BA15" i="7"/>
  <c r="BA62" i="7" s="1"/>
  <c r="BB15" i="7"/>
  <c r="BB62" i="7" s="1"/>
  <c r="BC15" i="7"/>
  <c r="BC62" i="7" s="1"/>
  <c r="BD15" i="7"/>
  <c r="BD62" i="7" s="1"/>
  <c r="BE15" i="7"/>
  <c r="BE62" i="7" s="1"/>
  <c r="BH15" i="7"/>
  <c r="BH62" i="7" s="1"/>
  <c r="BI15" i="7"/>
  <c r="BI62" i="7" s="1"/>
  <c r="BJ15" i="7"/>
  <c r="BJ62" i="7" s="1"/>
  <c r="BK15" i="7"/>
  <c r="BK62" i="7" s="1"/>
  <c r="BN15" i="7"/>
  <c r="BN62" i="7" s="1"/>
  <c r="BO15" i="7"/>
  <c r="BO62" i="7" s="1"/>
  <c r="BP15" i="7"/>
  <c r="BP62" i="7" s="1"/>
  <c r="BQ15" i="7"/>
  <c r="BQ62" i="7" s="1"/>
  <c r="BS15" i="7"/>
  <c r="BS62" i="7" s="1"/>
  <c r="BT15" i="7"/>
  <c r="BT62" i="7" s="1"/>
  <c r="BU15" i="7"/>
  <c r="BU62" i="7" s="1"/>
  <c r="BW15" i="7"/>
  <c r="BX15" i="7"/>
  <c r="BX62" i="7" s="1"/>
  <c r="BY15" i="7"/>
  <c r="BY62" i="7" s="1"/>
  <c r="BZ15" i="7"/>
  <c r="BZ62" i="7" s="1"/>
  <c r="CA15" i="7"/>
  <c r="CA62" i="7" s="1"/>
  <c r="CD15" i="7"/>
  <c r="CD62" i="7" s="1"/>
  <c r="CE15" i="7"/>
  <c r="CE62" i="7" s="1"/>
  <c r="CF15" i="7"/>
  <c r="CF62" i="7" s="1"/>
  <c r="CH15" i="7"/>
  <c r="CH62" i="7" s="1"/>
  <c r="CI15" i="7"/>
  <c r="CI62" i="7" s="1"/>
  <c r="CJ15" i="7"/>
  <c r="CJ62" i="7" s="1"/>
  <c r="CK15" i="7"/>
  <c r="CK62" i="7" s="1"/>
  <c r="CL15" i="7"/>
  <c r="CL62" i="7" s="1"/>
  <c r="CM15" i="7"/>
  <c r="CM62" i="7" s="1"/>
  <c r="CN15" i="7"/>
  <c r="CN62" i="7" s="1"/>
  <c r="CO15" i="7"/>
  <c r="CO62" i="7" s="1"/>
  <c r="CP15" i="7"/>
  <c r="CP62" i="7" s="1"/>
  <c r="CQ15" i="7"/>
  <c r="CQ62" i="7" s="1"/>
  <c r="CR15" i="7"/>
  <c r="CR62" i="7" s="1"/>
  <c r="CS15" i="7"/>
  <c r="CS62" i="7" s="1"/>
  <c r="CT15" i="7"/>
  <c r="CT62" i="7" s="1"/>
  <c r="CU15" i="7"/>
  <c r="CU62" i="7" s="1"/>
  <c r="CV15" i="7"/>
  <c r="CV62" i="7" s="1"/>
  <c r="CW15" i="7"/>
  <c r="CW62" i="7" s="1"/>
  <c r="CY15" i="7"/>
  <c r="CY62" i="7" s="1"/>
  <c r="CZ15" i="7"/>
  <c r="CZ62" i="7" s="1"/>
  <c r="DA15" i="7"/>
  <c r="DA62" i="7" s="1"/>
  <c r="DC15" i="7"/>
  <c r="DC62" i="7" s="1"/>
  <c r="DD15" i="7"/>
  <c r="DD62" i="7" s="1"/>
  <c r="DE15" i="7"/>
  <c r="DE62" i="7" s="1"/>
  <c r="DG15" i="7"/>
  <c r="DG62" i="7" s="1"/>
  <c r="DH15" i="7"/>
  <c r="DH62" i="7" s="1"/>
  <c r="DK15" i="7"/>
  <c r="DK62" i="7" s="1"/>
  <c r="DL15" i="7"/>
  <c r="DL62" i="7" s="1"/>
  <c r="DM15" i="7"/>
  <c r="DM62" i="7" s="1"/>
  <c r="DN15" i="7"/>
  <c r="DN62" i="7" s="1"/>
  <c r="DO15" i="7"/>
  <c r="DO62" i="7" s="1"/>
  <c r="DP15" i="7"/>
  <c r="DP62" i="7" s="1"/>
  <c r="DZ15" i="7"/>
  <c r="EA15" i="7"/>
  <c r="EA62" i="7" s="1"/>
  <c r="EC15" i="7"/>
  <c r="EC62" i="7" s="1"/>
  <c r="EG15" i="7"/>
  <c r="EG62" i="7" s="1"/>
  <c r="EI15" i="7"/>
  <c r="EI62" i="7" s="1"/>
  <c r="EJ15" i="7"/>
  <c r="EJ62" i="7" s="1"/>
  <c r="EK15" i="7"/>
  <c r="EK62" i="7" s="1"/>
  <c r="EM15" i="7"/>
  <c r="EM62" i="7" s="1"/>
  <c r="EN15" i="7"/>
  <c r="EN62" i="7" s="1"/>
  <c r="EV15" i="7"/>
  <c r="EV62" i="7" s="1"/>
  <c r="EY15" i="7"/>
  <c r="FB15" i="7"/>
  <c r="FB62" i="7" s="1"/>
  <c r="FD15" i="7"/>
  <c r="FD62" i="7" s="1"/>
  <c r="FH15" i="7"/>
  <c r="FH62" i="7" s="1"/>
  <c r="FJ15" i="7"/>
  <c r="D15" i="7"/>
  <c r="H15" i="7"/>
  <c r="H62" i="7" s="1"/>
  <c r="I15" i="7"/>
  <c r="I62" i="7" s="1"/>
  <c r="L15" i="7"/>
  <c r="L62" i="7" s="1"/>
  <c r="M15" i="7"/>
  <c r="M62" i="7" s="1"/>
  <c r="N15" i="7"/>
  <c r="N62" i="7" s="1"/>
  <c r="O15" i="7"/>
  <c r="O62" i="7" s="1"/>
  <c r="P15" i="7"/>
  <c r="P62" i="7" s="1"/>
  <c r="Q15" i="7"/>
  <c r="Q62" i="7" s="1"/>
  <c r="R15" i="7"/>
  <c r="R62" i="7" s="1"/>
  <c r="S15" i="7"/>
  <c r="S62" i="7" s="1"/>
  <c r="T15" i="7"/>
  <c r="T62" i="7" s="1"/>
  <c r="U15" i="7"/>
  <c r="U62" i="7" s="1"/>
  <c r="V15" i="7"/>
  <c r="V62" i="7" s="1"/>
  <c r="W15" i="7"/>
  <c r="W62" i="7" s="1"/>
  <c r="X15" i="7"/>
  <c r="X62" i="7" s="1"/>
  <c r="Y15" i="7"/>
  <c r="Y62" i="7" s="1"/>
  <c r="Z15" i="7"/>
  <c r="Z62" i="7" s="1"/>
  <c r="AA15" i="7"/>
  <c r="AA62" i="7" s="1"/>
  <c r="AB15" i="7"/>
  <c r="AB62" i="7" s="1"/>
  <c r="AC15" i="7"/>
  <c r="AC62" i="7" s="1"/>
  <c r="AD15" i="7"/>
  <c r="AD62" i="7" s="1"/>
  <c r="AE15" i="7"/>
  <c r="AE62" i="7" s="1"/>
  <c r="AF15" i="7"/>
  <c r="AF62" i="7" s="1"/>
  <c r="AH15" i="7"/>
  <c r="AH62" i="7" s="1"/>
  <c r="AI15" i="7"/>
  <c r="AI62" i="7" s="1"/>
  <c r="AJ15" i="7"/>
  <c r="AJ62" i="7" s="1"/>
  <c r="G28" i="7"/>
  <c r="G61" i="7" s="1"/>
  <c r="J28" i="7"/>
  <c r="J61" i="7" s="1"/>
  <c r="AG28" i="7"/>
  <c r="AG61" i="7" s="1"/>
  <c r="AL28" i="7"/>
  <c r="AL61" i="7" s="1"/>
  <c r="AO28" i="7"/>
  <c r="AO61" i="7" s="1"/>
  <c r="BG28" i="7"/>
  <c r="BM28" i="7"/>
  <c r="BM61" i="7" s="1"/>
  <c r="BR28" i="7"/>
  <c r="BR61" i="7" s="1"/>
  <c r="BV28" i="7"/>
  <c r="BV61" i="7" s="1"/>
  <c r="CC28" i="7"/>
  <c r="CC61" i="7" s="1"/>
  <c r="CG28" i="7"/>
  <c r="CG61" i="7" s="1"/>
  <c r="CX28" i="7"/>
  <c r="CX61" i="7" s="1"/>
  <c r="DB28" i="7"/>
  <c r="DB61" i="7" s="1"/>
  <c r="DF28" i="7"/>
  <c r="DF61" i="7" s="1"/>
  <c r="DJ28" i="7"/>
  <c r="G23" i="7"/>
  <c r="G56" i="7" s="1"/>
  <c r="AG23" i="7"/>
  <c r="AG56" i="7" s="1"/>
  <c r="AL23" i="7"/>
  <c r="AL56" i="7" s="1"/>
  <c r="AO23" i="7"/>
  <c r="BG23" i="7"/>
  <c r="BM23" i="7"/>
  <c r="BM56" i="7" s="1"/>
  <c r="BR56" i="7"/>
  <c r="BV23" i="7"/>
  <c r="BV56" i="7" s="1"/>
  <c r="CC23" i="7"/>
  <c r="CC56" i="7" s="1"/>
  <c r="CG23" i="7"/>
  <c r="CX23" i="7"/>
  <c r="CX56" i="7" s="1"/>
  <c r="DB23" i="7"/>
  <c r="DB56" i="7" s="1"/>
  <c r="DJ23" i="7"/>
  <c r="DJ56" i="7" s="1"/>
  <c r="DS23" i="7"/>
  <c r="DT23" i="7"/>
  <c r="DT56" i="7" s="1"/>
  <c r="DV23" i="7"/>
  <c r="DV56" i="7" s="1"/>
  <c r="DW23" i="7"/>
  <c r="DW56" i="7" s="1"/>
  <c r="DX23" i="7"/>
  <c r="DX56" i="7" s="1"/>
  <c r="EB56" i="7"/>
  <c r="ED56" i="7"/>
  <c r="EH56" i="7"/>
  <c r="EW56" i="7"/>
  <c r="G24" i="7"/>
  <c r="G57" i="7" s="1"/>
  <c r="J24" i="7"/>
  <c r="AG24" i="7"/>
  <c r="AG57" i="7" s="1"/>
  <c r="AL24" i="7"/>
  <c r="AL57" i="7" s="1"/>
  <c r="AO24" i="7"/>
  <c r="AO57" i="7" s="1"/>
  <c r="BG24" i="7"/>
  <c r="BM24" i="7"/>
  <c r="BM57" i="7" s="1"/>
  <c r="BR24" i="7"/>
  <c r="BR57" i="7" s="1"/>
  <c r="BV24" i="7"/>
  <c r="BV57" i="7" s="1"/>
  <c r="CC24" i="7"/>
  <c r="CC57" i="7" s="1"/>
  <c r="CG24" i="7"/>
  <c r="CG57" i="7" s="1"/>
  <c r="CX24" i="7"/>
  <c r="CX57" i="7" s="1"/>
  <c r="DB24" i="7"/>
  <c r="DB57" i="7" s="1"/>
  <c r="DF24" i="7"/>
  <c r="DF57" i="7" s="1"/>
  <c r="DJ24" i="7"/>
  <c r="DJ57" i="7" s="1"/>
  <c r="G25" i="7"/>
  <c r="G58" i="7" s="1"/>
  <c r="J25" i="7"/>
  <c r="AG25" i="7"/>
  <c r="AG58" i="7" s="1"/>
  <c r="AL25" i="7"/>
  <c r="AL58" i="7" s="1"/>
  <c r="AO25" i="7"/>
  <c r="AO58" i="7" s="1"/>
  <c r="BG25" i="7"/>
  <c r="BM25" i="7"/>
  <c r="BM58" i="7" s="1"/>
  <c r="BR25" i="7"/>
  <c r="BR58" i="7" s="1"/>
  <c r="BV25" i="7"/>
  <c r="BV58" i="7" s="1"/>
  <c r="CC25" i="7"/>
  <c r="CC58" i="7" s="1"/>
  <c r="CG25" i="7"/>
  <c r="CG58" i="7" s="1"/>
  <c r="CX25" i="7"/>
  <c r="CX58" i="7" s="1"/>
  <c r="DB25" i="7"/>
  <c r="DB58" i="7" s="1"/>
  <c r="DF25" i="7"/>
  <c r="DF58" i="7" s="1"/>
  <c r="DJ25" i="7"/>
  <c r="DJ58" i="7" s="1"/>
  <c r="G26" i="7"/>
  <c r="G59" i="7" s="1"/>
  <c r="J26" i="7"/>
  <c r="J59" i="7" s="1"/>
  <c r="AG26" i="7"/>
  <c r="AG59" i="7" s="1"/>
  <c r="AL26" i="7"/>
  <c r="AL59" i="7" s="1"/>
  <c r="AO26" i="7"/>
  <c r="AO59" i="7" s="1"/>
  <c r="BG26" i="7"/>
  <c r="BM26" i="7"/>
  <c r="BM59" i="7" s="1"/>
  <c r="BR26" i="7"/>
  <c r="BR59" i="7" s="1"/>
  <c r="BV26" i="7"/>
  <c r="BV59" i="7" s="1"/>
  <c r="CC26" i="7"/>
  <c r="CC59" i="7" s="1"/>
  <c r="CG26" i="7"/>
  <c r="CG59" i="7" s="1"/>
  <c r="CX26" i="7"/>
  <c r="CX59" i="7" s="1"/>
  <c r="DB26" i="7"/>
  <c r="DB59" i="7" s="1"/>
  <c r="DF26" i="7"/>
  <c r="DF59" i="7" s="1"/>
  <c r="DJ26" i="7"/>
  <c r="DJ59" i="7" s="1"/>
  <c r="G27" i="7"/>
  <c r="G60" i="7" s="1"/>
  <c r="J27" i="7"/>
  <c r="J60" i="7" s="1"/>
  <c r="AG27" i="7"/>
  <c r="AG60" i="7" s="1"/>
  <c r="AL27" i="7"/>
  <c r="AL60" i="7" s="1"/>
  <c r="AO27" i="7"/>
  <c r="AO60" i="7" s="1"/>
  <c r="BG27" i="7"/>
  <c r="BM27" i="7"/>
  <c r="BM60" i="7" s="1"/>
  <c r="BR27" i="7"/>
  <c r="BR60" i="7" s="1"/>
  <c r="BV27" i="7"/>
  <c r="BV60" i="7" s="1"/>
  <c r="CC27" i="7"/>
  <c r="CC60" i="7" s="1"/>
  <c r="CG27" i="7"/>
  <c r="CG60" i="7" s="1"/>
  <c r="CX27" i="7"/>
  <c r="CX60" i="7" s="1"/>
  <c r="DF27" i="7"/>
  <c r="DF60" i="7" s="1"/>
  <c r="DJ27" i="7"/>
  <c r="DJ60" i="7" s="1"/>
  <c r="D62" i="7" l="1"/>
  <c r="D63" i="7" s="1"/>
  <c r="E35" i="7"/>
  <c r="K48" i="7"/>
  <c r="K43" i="7" s="1"/>
  <c r="E34" i="7"/>
  <c r="C34" i="7" s="1"/>
  <c r="J58" i="7"/>
  <c r="K15" i="7"/>
  <c r="K62" i="7" s="1"/>
  <c r="U48" i="7"/>
  <c r="U43" i="7" s="1"/>
  <c r="J23" i="7"/>
  <c r="J56" i="7" s="1"/>
  <c r="EL48" i="7"/>
  <c r="EL43" i="7" s="1"/>
  <c r="J57" i="7"/>
  <c r="DI28" i="7"/>
  <c r="DI61" i="7" s="1"/>
  <c r="DJ61" i="7"/>
  <c r="BF25" i="7"/>
  <c r="BF58" i="7" s="1"/>
  <c r="BG58" i="7"/>
  <c r="DY23" i="7"/>
  <c r="DY56" i="7" s="1"/>
  <c r="CG56" i="7"/>
  <c r="AL22" i="7"/>
  <c r="AM55" i="7"/>
  <c r="AN52" i="7"/>
  <c r="AN48" i="7" s="1"/>
  <c r="AN43" i="7" s="1"/>
  <c r="AN29" i="7"/>
  <c r="BF26" i="7"/>
  <c r="BF59" i="7" s="1"/>
  <c r="BG59" i="7"/>
  <c r="BF27" i="7"/>
  <c r="BF60" i="7" s="1"/>
  <c r="BG60" i="7"/>
  <c r="AL33" i="7"/>
  <c r="DS56" i="7"/>
  <c r="BF28" i="7"/>
  <c r="BF61" i="7" s="1"/>
  <c r="BG61" i="7"/>
  <c r="BF23" i="7"/>
  <c r="BF56" i="7" s="1"/>
  <c r="BG56" i="7"/>
  <c r="AL17" i="7"/>
  <c r="AL50" i="7" s="1"/>
  <c r="AM50" i="7"/>
  <c r="BF24" i="7"/>
  <c r="BF57" i="7" s="1"/>
  <c r="BG57" i="7"/>
  <c r="AM49" i="7"/>
  <c r="AO56" i="7"/>
  <c r="AK23" i="7"/>
  <c r="AK56" i="7" s="1"/>
  <c r="E41" i="7"/>
  <c r="C41" i="7" s="1"/>
  <c r="EP35" i="7"/>
  <c r="EZ35" i="7" s="1"/>
  <c r="FA35" i="7" s="1"/>
  <c r="C35" i="7" s="1"/>
  <c r="BL24" i="7"/>
  <c r="BL57" i="7" s="1"/>
  <c r="E42" i="7"/>
  <c r="C42" i="7" s="1"/>
  <c r="E38" i="7"/>
  <c r="C38" i="7" s="1"/>
  <c r="EZ33" i="7"/>
  <c r="FA33" i="7" s="1"/>
  <c r="EO33" i="7" s="1"/>
  <c r="J29" i="7"/>
  <c r="FG34" i="7"/>
  <c r="FI34" i="7" s="1"/>
  <c r="E32" i="7"/>
  <c r="C32" i="7" s="1"/>
  <c r="EZ36" i="7"/>
  <c r="FA36" i="7" s="1"/>
  <c r="EO36" i="7" s="1"/>
  <c r="E36" i="7" s="1"/>
  <c r="C36" i="7" s="1"/>
  <c r="EL15" i="7"/>
  <c r="CB29" i="7"/>
  <c r="F37" i="7"/>
  <c r="EP37" i="7" s="1"/>
  <c r="E31" i="7"/>
  <c r="C31" i="7" s="1"/>
  <c r="FI30" i="7"/>
  <c r="EE30" i="7"/>
  <c r="EE29" i="7" s="1"/>
  <c r="DR29" i="7"/>
  <c r="DI29" i="7"/>
  <c r="EF29" i="7"/>
  <c r="FG31" i="7"/>
  <c r="FI31" i="7" s="1"/>
  <c r="FG32" i="7"/>
  <c r="FI32" i="7" s="1"/>
  <c r="EQ29" i="7"/>
  <c r="E39" i="7"/>
  <c r="C39" i="7" s="1"/>
  <c r="BL29" i="7"/>
  <c r="EZ30" i="7"/>
  <c r="E40" i="7"/>
  <c r="C40" i="7" s="1"/>
  <c r="CB24" i="7"/>
  <c r="CB57" i="7" s="1"/>
  <c r="CB28" i="7"/>
  <c r="CB61" i="7" s="1"/>
  <c r="BL26" i="7"/>
  <c r="BL59" i="7" s="1"/>
  <c r="CB25" i="7"/>
  <c r="CB58" i="7" s="1"/>
  <c r="CB23" i="7"/>
  <c r="CB56" i="7" s="1"/>
  <c r="DI26" i="7"/>
  <c r="DI59" i="7" s="1"/>
  <c r="DI25" i="7"/>
  <c r="DI58" i="7" s="1"/>
  <c r="CB27" i="7"/>
  <c r="CB60" i="7" s="1"/>
  <c r="BL25" i="7"/>
  <c r="BL58" i="7" s="1"/>
  <c r="F24" i="7"/>
  <c r="F57" i="7" s="1"/>
  <c r="CB26" i="7"/>
  <c r="CB59" i="7" s="1"/>
  <c r="DI27" i="7"/>
  <c r="DI60" i="7" s="1"/>
  <c r="F27" i="7"/>
  <c r="F60" i="7" s="1"/>
  <c r="DI24" i="7"/>
  <c r="DI57" i="7" s="1"/>
  <c r="BL27" i="7"/>
  <c r="BL60" i="7" s="1"/>
  <c r="F26" i="7"/>
  <c r="F59" i="7" s="1"/>
  <c r="AK25" i="7"/>
  <c r="AK58" i="7" s="1"/>
  <c r="AK28" i="7"/>
  <c r="AK61" i="7" s="1"/>
  <c r="AK26" i="7"/>
  <c r="AK59" i="7" s="1"/>
  <c r="BL28" i="7"/>
  <c r="BL61" i="7" s="1"/>
  <c r="AK24" i="7"/>
  <c r="AK57" i="7" s="1"/>
  <c r="BL23" i="7"/>
  <c r="BL56" i="7" s="1"/>
  <c r="AK27" i="7"/>
  <c r="AK60" i="7" s="1"/>
  <c r="F25" i="7"/>
  <c r="F58" i="7" s="1"/>
  <c r="F28" i="7"/>
  <c r="F61" i="7" s="1"/>
  <c r="F23" i="7" l="1"/>
  <c r="F56" i="7" s="1"/>
  <c r="AK17" i="7"/>
  <c r="AK50" i="7" s="1"/>
  <c r="AM48" i="7"/>
  <c r="AM43" i="7" s="1"/>
  <c r="DR23" i="7"/>
  <c r="DR56" i="7" s="1"/>
  <c r="AM15" i="7"/>
  <c r="AM62" i="7" s="1"/>
  <c r="AK33" i="7"/>
  <c r="AK29" i="7" s="1"/>
  <c r="AL29" i="7"/>
  <c r="EP29" i="7"/>
  <c r="DQ23" i="7"/>
  <c r="FG56" i="7"/>
  <c r="EQ56" i="7"/>
  <c r="F29" i="7"/>
  <c r="EZ37" i="7"/>
  <c r="FA37" i="7" s="1"/>
  <c r="FA30" i="7"/>
  <c r="FG29" i="7"/>
  <c r="E27" i="7"/>
  <c r="E26" i="7"/>
  <c r="E28" i="7"/>
  <c r="E25" i="7"/>
  <c r="EO37" i="7" l="1"/>
  <c r="E37" i="7" s="1"/>
  <c r="C37" i="7" s="1"/>
  <c r="FA56" i="7"/>
  <c r="E33" i="7"/>
  <c r="C33" i="7" s="1"/>
  <c r="EE23" i="7"/>
  <c r="DQ56" i="7"/>
  <c r="DQ48" i="7" s="1"/>
  <c r="DQ43" i="7" s="1"/>
  <c r="DQ15" i="7"/>
  <c r="C27" i="7"/>
  <c r="C60" i="7" s="1"/>
  <c r="E60" i="7"/>
  <c r="C25" i="7"/>
  <c r="C58" i="7" s="1"/>
  <c r="E58" i="7"/>
  <c r="C26" i="7"/>
  <c r="C59" i="7" s="1"/>
  <c r="E59" i="7"/>
  <c r="C28" i="7"/>
  <c r="C61" i="7" s="1"/>
  <c r="E61" i="7"/>
  <c r="EZ29" i="7"/>
  <c r="EO30" i="7"/>
  <c r="FA29" i="7"/>
  <c r="E24" i="7"/>
  <c r="FF37" i="7" l="1"/>
  <c r="EO56" i="7"/>
  <c r="DI23" i="7"/>
  <c r="EE56" i="7"/>
  <c r="C24" i="7"/>
  <c r="C57" i="7" s="1"/>
  <c r="E57" i="7"/>
  <c r="E30" i="7"/>
  <c r="EO29" i="7"/>
  <c r="FE16" i="7"/>
  <c r="FE49" i="7" s="1"/>
  <c r="FE17" i="7"/>
  <c r="FE50" i="7" s="1"/>
  <c r="FE18" i="7"/>
  <c r="FE51" i="7" s="1"/>
  <c r="FE19" i="7"/>
  <c r="FE52" i="7" s="1"/>
  <c r="FE20" i="7"/>
  <c r="FE53" i="7" s="1"/>
  <c r="FE21" i="7"/>
  <c r="FE54" i="7" s="1"/>
  <c r="FE22" i="7"/>
  <c r="FE55" i="7" s="1"/>
  <c r="FC16" i="7"/>
  <c r="FC49" i="7" s="1"/>
  <c r="FC17" i="7"/>
  <c r="FC50" i="7" s="1"/>
  <c r="FC18" i="7"/>
  <c r="FC51" i="7" s="1"/>
  <c r="FC19" i="7"/>
  <c r="FC52" i="7" s="1"/>
  <c r="FC20" i="7"/>
  <c r="FC53" i="7" s="1"/>
  <c r="FC21" i="7"/>
  <c r="FC54" i="7" s="1"/>
  <c r="FC22" i="7"/>
  <c r="FC55" i="7" s="1"/>
  <c r="EX16" i="7"/>
  <c r="EX49" i="7" s="1"/>
  <c r="EX17" i="7"/>
  <c r="EX50" i="7" s="1"/>
  <c r="EX18" i="7"/>
  <c r="EX51" i="7" s="1"/>
  <c r="EX19" i="7"/>
  <c r="EX52" i="7" s="1"/>
  <c r="EX20" i="7"/>
  <c r="EX53" i="7" s="1"/>
  <c r="EX21" i="7"/>
  <c r="EX54" i="7" s="1"/>
  <c r="EX22" i="7"/>
  <c r="EX55" i="7" s="1"/>
  <c r="EW16" i="7"/>
  <c r="EW49" i="7" s="1"/>
  <c r="EW17" i="7"/>
  <c r="EW50" i="7" s="1"/>
  <c r="EW18" i="7"/>
  <c r="EW51" i="7" s="1"/>
  <c r="EW19" i="7"/>
  <c r="EW52" i="7" s="1"/>
  <c r="EW20" i="7"/>
  <c r="EW53" i="7" s="1"/>
  <c r="EW21" i="7"/>
  <c r="EW54" i="7" s="1"/>
  <c r="EW22" i="7"/>
  <c r="EW55" i="7" s="1"/>
  <c r="EU16" i="7"/>
  <c r="EU49" i="7" s="1"/>
  <c r="EU17" i="7"/>
  <c r="EU50" i="7" s="1"/>
  <c r="EU18" i="7"/>
  <c r="EU51" i="7" s="1"/>
  <c r="EU19" i="7"/>
  <c r="EU52" i="7" s="1"/>
  <c r="EU20" i="7"/>
  <c r="EU53" i="7" s="1"/>
  <c r="EU21" i="7"/>
  <c r="EU54" i="7" s="1"/>
  <c r="EU22" i="7"/>
  <c r="EU55" i="7" s="1"/>
  <c r="ET16" i="7"/>
  <c r="ET49" i="7" s="1"/>
  <c r="ET17" i="7"/>
  <c r="ET50" i="7" s="1"/>
  <c r="ET18" i="7"/>
  <c r="ET51" i="7" s="1"/>
  <c r="ET19" i="7"/>
  <c r="ET52" i="7" s="1"/>
  <c r="ET20" i="7"/>
  <c r="ET53" i="7" s="1"/>
  <c r="ET21" i="7"/>
  <c r="ET54" i="7" s="1"/>
  <c r="ET22" i="7"/>
  <c r="ET55" i="7" s="1"/>
  <c r="ES16" i="7"/>
  <c r="ES49" i="7" s="1"/>
  <c r="ES17" i="7"/>
  <c r="ES50" i="7" s="1"/>
  <c r="ES18" i="7"/>
  <c r="ES51" i="7" s="1"/>
  <c r="ES19" i="7"/>
  <c r="ES52" i="7" s="1"/>
  <c r="ES20" i="7"/>
  <c r="ES53" i="7" s="1"/>
  <c r="ES21" i="7"/>
  <c r="ES54" i="7" s="1"/>
  <c r="ES22" i="7"/>
  <c r="ES55" i="7" s="1"/>
  <c r="ER16" i="7"/>
  <c r="ER49" i="7" s="1"/>
  <c r="ER17" i="7"/>
  <c r="ER50" i="7" s="1"/>
  <c r="ER18" i="7"/>
  <c r="ER51" i="7" s="1"/>
  <c r="ER19" i="7"/>
  <c r="ER52" i="7" s="1"/>
  <c r="ER20" i="7"/>
  <c r="ER53" i="7" s="1"/>
  <c r="ER21" i="7"/>
  <c r="ER54" i="7" s="1"/>
  <c r="ER22" i="7"/>
  <c r="ER55" i="7" s="1"/>
  <c r="EH16" i="7"/>
  <c r="EH49" i="7" s="1"/>
  <c r="EH17" i="7"/>
  <c r="EH50" i="7" s="1"/>
  <c r="EH18" i="7"/>
  <c r="EH51" i="7" s="1"/>
  <c r="EH19" i="7"/>
  <c r="EH52" i="7" s="1"/>
  <c r="EH20" i="7"/>
  <c r="EH53" i="7" s="1"/>
  <c r="EH21" i="7"/>
  <c r="EH54" i="7" s="1"/>
  <c r="EH22" i="7"/>
  <c r="EH55" i="7" s="1"/>
  <c r="EF55" i="7"/>
  <c r="ED16" i="7"/>
  <c r="ED49" i="7" s="1"/>
  <c r="ED17" i="7"/>
  <c r="ED50" i="7" s="1"/>
  <c r="ED18" i="7"/>
  <c r="ED51" i="7" s="1"/>
  <c r="ED19" i="7"/>
  <c r="ED52" i="7" s="1"/>
  <c r="ED20" i="7"/>
  <c r="ED53" i="7" s="1"/>
  <c r="ED21" i="7"/>
  <c r="ED54" i="7" s="1"/>
  <c r="ED55" i="7"/>
  <c r="EB16" i="7"/>
  <c r="EB49" i="7" s="1"/>
  <c r="EB17" i="7"/>
  <c r="EB50" i="7" s="1"/>
  <c r="EB18" i="7"/>
  <c r="EB51" i="7" s="1"/>
  <c r="EB19" i="7"/>
  <c r="EB52" i="7" s="1"/>
  <c r="EB20" i="7"/>
  <c r="EB53" i="7" s="1"/>
  <c r="EB21" i="7"/>
  <c r="EB54" i="7" s="1"/>
  <c r="EB22" i="7"/>
  <c r="EB55" i="7" s="1"/>
  <c r="DV16" i="7"/>
  <c r="DV49" i="7" s="1"/>
  <c r="DW16" i="7"/>
  <c r="DW49" i="7" s="1"/>
  <c r="DX16" i="7"/>
  <c r="DX49" i="7" s="1"/>
  <c r="DV17" i="7"/>
  <c r="DV50" i="7" s="1"/>
  <c r="DW17" i="7"/>
  <c r="DW50" i="7" s="1"/>
  <c r="DX17" i="7"/>
  <c r="DX50" i="7" s="1"/>
  <c r="DV18" i="7"/>
  <c r="DV51" i="7" s="1"/>
  <c r="DW18" i="7"/>
  <c r="DW51" i="7" s="1"/>
  <c r="DX18" i="7"/>
  <c r="DX51" i="7" s="1"/>
  <c r="DV19" i="7"/>
  <c r="DV52" i="7" s="1"/>
  <c r="DW19" i="7"/>
  <c r="DW52" i="7" s="1"/>
  <c r="DX19" i="7"/>
  <c r="DX52" i="7" s="1"/>
  <c r="DV20" i="7"/>
  <c r="DV53" i="7" s="1"/>
  <c r="DW20" i="7"/>
  <c r="DW53" i="7" s="1"/>
  <c r="DX20" i="7"/>
  <c r="DX53" i="7" s="1"/>
  <c r="DU21" i="7"/>
  <c r="DV21" i="7"/>
  <c r="DV54" i="7" s="1"/>
  <c r="DW21" i="7"/>
  <c r="DW54" i="7" s="1"/>
  <c r="DX21" i="7"/>
  <c r="DX54" i="7" s="1"/>
  <c r="DV22" i="7"/>
  <c r="DV55" i="7" s="1"/>
  <c r="DW22" i="7"/>
  <c r="DW55" i="7" s="1"/>
  <c r="DX22" i="7"/>
  <c r="DX55" i="7" s="1"/>
  <c r="DT16" i="7"/>
  <c r="DT49" i="7" s="1"/>
  <c r="DT17" i="7"/>
  <c r="DT50" i="7" s="1"/>
  <c r="DT18" i="7"/>
  <c r="DT51" i="7" s="1"/>
  <c r="DT19" i="7"/>
  <c r="DT52" i="7" s="1"/>
  <c r="DT20" i="7"/>
  <c r="DT53" i="7" s="1"/>
  <c r="DT21" i="7"/>
  <c r="DT54" i="7" s="1"/>
  <c r="DT22" i="7"/>
  <c r="DT55" i="7" s="1"/>
  <c r="DS16" i="7"/>
  <c r="DS49" i="7" s="1"/>
  <c r="DS17" i="7"/>
  <c r="DS50" i="7" s="1"/>
  <c r="DS18" i="7"/>
  <c r="DS51" i="7" s="1"/>
  <c r="DS19" i="7"/>
  <c r="DS52" i="7" s="1"/>
  <c r="DS20" i="7"/>
  <c r="DS53" i="7" s="1"/>
  <c r="DS21" i="7"/>
  <c r="DS54" i="7" s="1"/>
  <c r="DS22" i="7"/>
  <c r="DS55" i="7" s="1"/>
  <c r="DJ16" i="7"/>
  <c r="DJ49" i="7" s="1"/>
  <c r="DJ17" i="7"/>
  <c r="DJ50" i="7" s="1"/>
  <c r="DJ18" i="7"/>
  <c r="DJ51" i="7" s="1"/>
  <c r="DJ19" i="7"/>
  <c r="DJ52" i="7" s="1"/>
  <c r="DJ20" i="7"/>
  <c r="DJ53" i="7" s="1"/>
  <c r="DJ21" i="7"/>
  <c r="DJ54" i="7" s="1"/>
  <c r="DJ22" i="7"/>
  <c r="DJ55" i="7" s="1"/>
  <c r="DF16" i="7"/>
  <c r="DF49" i="7" s="1"/>
  <c r="DF17" i="7"/>
  <c r="DF50" i="7" s="1"/>
  <c r="DF18" i="7"/>
  <c r="DF51" i="7" s="1"/>
  <c r="DF19" i="7"/>
  <c r="DF52" i="7" s="1"/>
  <c r="DF20" i="7"/>
  <c r="DF53" i="7" s="1"/>
  <c r="DF21" i="7"/>
  <c r="DF54" i="7" s="1"/>
  <c r="DF22" i="7"/>
  <c r="DF55" i="7" s="1"/>
  <c r="DB16" i="7"/>
  <c r="DB49" i="7" s="1"/>
  <c r="DB17" i="7"/>
  <c r="DB50" i="7" s="1"/>
  <c r="DB18" i="7"/>
  <c r="DB51" i="7" s="1"/>
  <c r="DB19" i="7"/>
  <c r="DB52" i="7" s="1"/>
  <c r="DB20" i="7"/>
  <c r="DB53" i="7" s="1"/>
  <c r="DB21" i="7"/>
  <c r="DB54" i="7" s="1"/>
  <c r="DB22" i="7"/>
  <c r="DB55" i="7" s="1"/>
  <c r="CX16" i="7"/>
  <c r="CX49" i="7" s="1"/>
  <c r="CX17" i="7"/>
  <c r="CX50" i="7" s="1"/>
  <c r="CX18" i="7"/>
  <c r="CX51" i="7" s="1"/>
  <c r="CX19" i="7"/>
  <c r="CX52" i="7" s="1"/>
  <c r="CX20" i="7"/>
  <c r="CX53" i="7" s="1"/>
  <c r="CX21" i="7"/>
  <c r="CX54" i="7" s="1"/>
  <c r="CX22" i="7"/>
  <c r="CX55" i="7" s="1"/>
  <c r="CG16" i="7"/>
  <c r="CG49" i="7" s="1"/>
  <c r="CG17" i="7"/>
  <c r="CG18" i="7"/>
  <c r="CG51" i="7" s="1"/>
  <c r="CG19" i="7"/>
  <c r="CG52" i="7" s="1"/>
  <c r="CG20" i="7"/>
  <c r="CG21" i="7"/>
  <c r="CG22" i="7"/>
  <c r="CC16" i="7"/>
  <c r="CC49" i="7" s="1"/>
  <c r="CC17" i="7"/>
  <c r="CC50" i="7" s="1"/>
  <c r="CC18" i="7"/>
  <c r="CC51" i="7" s="1"/>
  <c r="CC19" i="7"/>
  <c r="CC52" i="7" s="1"/>
  <c r="CC20" i="7"/>
  <c r="CC53" i="7" s="1"/>
  <c r="CC21" i="7"/>
  <c r="CC54" i="7" s="1"/>
  <c r="CC22" i="7"/>
  <c r="CC55" i="7" s="1"/>
  <c r="BV16" i="7"/>
  <c r="BV49" i="7" s="1"/>
  <c r="BV17" i="7"/>
  <c r="BV50" i="7" s="1"/>
  <c r="BV18" i="7"/>
  <c r="BV51" i="7" s="1"/>
  <c r="BV19" i="7"/>
  <c r="BV52" i="7" s="1"/>
  <c r="BV20" i="7"/>
  <c r="BV53" i="7" s="1"/>
  <c r="BV21" i="7"/>
  <c r="BV54" i="7" s="1"/>
  <c r="BV22" i="7"/>
  <c r="BV55" i="7" s="1"/>
  <c r="BR16" i="7"/>
  <c r="BR49" i="7" s="1"/>
  <c r="BR17" i="7"/>
  <c r="BR50" i="7" s="1"/>
  <c r="BR18" i="7"/>
  <c r="BR51" i="7" s="1"/>
  <c r="BR19" i="7"/>
  <c r="BR52" i="7" s="1"/>
  <c r="BR20" i="7"/>
  <c r="BR53" i="7" s="1"/>
  <c r="BR21" i="7"/>
  <c r="BR54" i="7" s="1"/>
  <c r="BR22" i="7"/>
  <c r="BR55" i="7" s="1"/>
  <c r="BM16" i="7"/>
  <c r="BM49" i="7" s="1"/>
  <c r="BM17" i="7"/>
  <c r="BM50" i="7" s="1"/>
  <c r="BM18" i="7"/>
  <c r="BM51" i="7" s="1"/>
  <c r="BM19" i="7"/>
  <c r="BM52" i="7" s="1"/>
  <c r="BM20" i="7"/>
  <c r="BM53" i="7" s="1"/>
  <c r="BM21" i="7"/>
  <c r="BM54" i="7" s="1"/>
  <c r="BM22" i="7"/>
  <c r="BM55" i="7" s="1"/>
  <c r="BG16" i="7"/>
  <c r="BG49" i="7" s="1"/>
  <c r="BG17" i="7"/>
  <c r="BG18" i="7"/>
  <c r="BG19" i="7"/>
  <c r="BG20" i="7"/>
  <c r="BG21" i="7"/>
  <c r="BG22" i="7"/>
  <c r="AO16" i="7"/>
  <c r="AO18" i="7"/>
  <c r="AO51" i="7" s="1"/>
  <c r="AO19" i="7"/>
  <c r="AO52" i="7" s="1"/>
  <c r="AO53" i="7"/>
  <c r="AO21" i="7"/>
  <c r="AO22" i="7"/>
  <c r="AL16" i="7"/>
  <c r="AL18" i="7"/>
  <c r="AL51" i="7" s="1"/>
  <c r="AL19" i="7"/>
  <c r="AL52" i="7" s="1"/>
  <c r="AL53" i="7"/>
  <c r="AL54" i="7"/>
  <c r="AL55" i="7"/>
  <c r="AG16" i="7"/>
  <c r="AG49" i="7" s="1"/>
  <c r="AG17" i="7"/>
  <c r="AG50" i="7" s="1"/>
  <c r="AG18" i="7"/>
  <c r="AG51" i="7" s="1"/>
  <c r="AG19" i="7"/>
  <c r="AG52" i="7" s="1"/>
  <c r="AG53" i="7"/>
  <c r="AG21" i="7"/>
  <c r="AG54" i="7" s="1"/>
  <c r="AG22" i="7"/>
  <c r="AG55" i="7" s="1"/>
  <c r="J16" i="7"/>
  <c r="J49" i="7" s="1"/>
  <c r="J17" i="7"/>
  <c r="J50" i="7" s="1"/>
  <c r="J18" i="7"/>
  <c r="J51" i="7" s="1"/>
  <c r="J19" i="7"/>
  <c r="J52" i="7" s="1"/>
  <c r="J53" i="7"/>
  <c r="J21" i="7"/>
  <c r="J54" i="7" s="1"/>
  <c r="J22" i="7"/>
  <c r="J55" i="7" s="1"/>
  <c r="G16" i="7"/>
  <c r="G49" i="7" s="1"/>
  <c r="G17" i="7"/>
  <c r="G50" i="7" s="1"/>
  <c r="G18" i="7"/>
  <c r="G51" i="7" s="1"/>
  <c r="G19" i="7"/>
  <c r="G52" i="7" s="1"/>
  <c r="G53" i="7"/>
  <c r="G21" i="7"/>
  <c r="G54" i="7" s="1"/>
  <c r="G22" i="7"/>
  <c r="G55" i="7" s="1"/>
  <c r="FC14" i="7"/>
  <c r="EY14" i="7"/>
  <c r="EY62" i="7" s="1"/>
  <c r="EX14" i="7"/>
  <c r="EW14" i="7"/>
  <c r="EU14" i="7"/>
  <c r="ET14" i="7"/>
  <c r="ES14" i="7"/>
  <c r="ER14" i="7"/>
  <c r="EL14" i="7"/>
  <c r="EL62" i="7" s="1"/>
  <c r="EH14" i="7"/>
  <c r="ED14" i="7"/>
  <c r="EB14" i="7"/>
  <c r="DZ14" i="7"/>
  <c r="DZ62" i="7" s="1"/>
  <c r="DX14" i="7"/>
  <c r="DW14" i="7"/>
  <c r="DV14" i="7"/>
  <c r="DT14" i="7"/>
  <c r="DS14" i="7"/>
  <c r="DJ14" i="7"/>
  <c r="DF14" i="7"/>
  <c r="DB14" i="7"/>
  <c r="CX14" i="7"/>
  <c r="CG14" i="7"/>
  <c r="CC14" i="7"/>
  <c r="BW14" i="7"/>
  <c r="BW62" i="7" s="1"/>
  <c r="BR14" i="7"/>
  <c r="BM14" i="7"/>
  <c r="BG14" i="7"/>
  <c r="AO14" i="7"/>
  <c r="AL14" i="7"/>
  <c r="AG14" i="7"/>
  <c r="J14" i="7"/>
  <c r="G14" i="7"/>
  <c r="FC13" i="7"/>
  <c r="EY13" i="7"/>
  <c r="EX13" i="7"/>
  <c r="EW13" i="7"/>
  <c r="EU13" i="7"/>
  <c r="ET13" i="7"/>
  <c r="ES13" i="7"/>
  <c r="ER13" i="7"/>
  <c r="EL13" i="7"/>
  <c r="EH13" i="7"/>
  <c r="ED13" i="7"/>
  <c r="EB13" i="7"/>
  <c r="DZ13" i="7"/>
  <c r="DX13" i="7"/>
  <c r="DW13" i="7"/>
  <c r="DV13" i="7"/>
  <c r="DU13" i="7"/>
  <c r="DT13" i="7"/>
  <c r="DS13" i="7"/>
  <c r="DJ13" i="7"/>
  <c r="DF13" i="7"/>
  <c r="DB13" i="7"/>
  <c r="CX13" i="7"/>
  <c r="CG13" i="7"/>
  <c r="CC13" i="7"/>
  <c r="BW13" i="7"/>
  <c r="BR13" i="7"/>
  <c r="BM13" i="7"/>
  <c r="BG13" i="7"/>
  <c r="AO13" i="7"/>
  <c r="AL13" i="7"/>
  <c r="AG13" i="7"/>
  <c r="J13" i="7"/>
  <c r="G13" i="7"/>
  <c r="A1" i="7"/>
  <c r="BR62" i="7" l="1"/>
  <c r="FC62" i="7"/>
  <c r="AO54" i="7"/>
  <c r="AK21" i="7"/>
  <c r="AK54" i="7" s="1"/>
  <c r="DU15" i="7"/>
  <c r="DU62" i="7" s="1"/>
  <c r="DU54" i="7"/>
  <c r="DU48" i="7" s="1"/>
  <c r="DU43" i="7" s="1"/>
  <c r="AL49" i="7"/>
  <c r="AL48" i="7" s="1"/>
  <c r="AL43" i="7" s="1"/>
  <c r="AL15" i="7"/>
  <c r="AL62" i="7" s="1"/>
  <c r="EP23" i="7"/>
  <c r="EP56" i="7" s="1"/>
  <c r="DI56" i="7"/>
  <c r="FF23" i="7"/>
  <c r="E23" i="7"/>
  <c r="CC48" i="7"/>
  <c r="CC43" i="7" s="1"/>
  <c r="AO55" i="7"/>
  <c r="AK22" i="7"/>
  <c r="AK55" i="7" s="1"/>
  <c r="AO49" i="7"/>
  <c r="EU48" i="7"/>
  <c r="EU43" i="7" s="1"/>
  <c r="FI37" i="7"/>
  <c r="FI29" i="7" s="1"/>
  <c r="FF29" i="7"/>
  <c r="ED48" i="7"/>
  <c r="ED43" i="7" s="1"/>
  <c r="CX48" i="7"/>
  <c r="CX43" i="7" s="1"/>
  <c r="DW48" i="7"/>
  <c r="DW43" i="7" s="1"/>
  <c r="FC48" i="7"/>
  <c r="FC43" i="7" s="1"/>
  <c r="BF21" i="7"/>
  <c r="BF54" i="7" s="1"/>
  <c r="BG54" i="7"/>
  <c r="BV48" i="7"/>
  <c r="BV43" i="7" s="1"/>
  <c r="DY20" i="7"/>
  <c r="DY53" i="7" s="1"/>
  <c r="CG53" i="7"/>
  <c r="DJ48" i="7"/>
  <c r="DJ43" i="7" s="1"/>
  <c r="DV48" i="7"/>
  <c r="DV43" i="7" s="1"/>
  <c r="G48" i="7"/>
  <c r="G43" i="7" s="1"/>
  <c r="ES48" i="7"/>
  <c r="ES43" i="7" s="1"/>
  <c r="BF19" i="7"/>
  <c r="BF52" i="7" s="1"/>
  <c r="BG52" i="7"/>
  <c r="DY22" i="7"/>
  <c r="DY55" i="7" s="1"/>
  <c r="CG55" i="7"/>
  <c r="DB48" i="7"/>
  <c r="DB43" i="7" s="1"/>
  <c r="EH48" i="7"/>
  <c r="EH43" i="7" s="1"/>
  <c r="BF53" i="7"/>
  <c r="BG53" i="7"/>
  <c r="EW48" i="7"/>
  <c r="EW43" i="7" s="1"/>
  <c r="BF22" i="7"/>
  <c r="BF55" i="7" s="1"/>
  <c r="BG55" i="7"/>
  <c r="BF18" i="7"/>
  <c r="BF51" i="7" s="1"/>
  <c r="BG51" i="7"/>
  <c r="BR48" i="7"/>
  <c r="BR43" i="7" s="1"/>
  <c r="DY17" i="7"/>
  <c r="DY50" i="7" s="1"/>
  <c r="CG50" i="7"/>
  <c r="DS48" i="7"/>
  <c r="DS43" i="7" s="1"/>
  <c r="DX48" i="7"/>
  <c r="DX43" i="7" s="1"/>
  <c r="EB48" i="7"/>
  <c r="EB43" i="7" s="1"/>
  <c r="ER48" i="7"/>
  <c r="ER43" i="7" s="1"/>
  <c r="ET48" i="7"/>
  <c r="ET43" i="7" s="1"/>
  <c r="J48" i="7"/>
  <c r="J43" i="7" s="1"/>
  <c r="AG48" i="7"/>
  <c r="AG43" i="7" s="1"/>
  <c r="BF17" i="7"/>
  <c r="BF50" i="7" s="1"/>
  <c r="BG50" i="7"/>
  <c r="DT48" i="7"/>
  <c r="DT43" i="7" s="1"/>
  <c r="EX48" i="7"/>
  <c r="EX43" i="7" s="1"/>
  <c r="BM48" i="7"/>
  <c r="BM43" i="7" s="1"/>
  <c r="DY21" i="7"/>
  <c r="DY54" i="7" s="1"/>
  <c r="CG54" i="7"/>
  <c r="DF48" i="7"/>
  <c r="DF43" i="7" s="1"/>
  <c r="C30" i="7"/>
  <c r="C29" i="7" s="1"/>
  <c r="E29" i="7"/>
  <c r="AO15" i="7"/>
  <c r="AO62" i="7" s="1"/>
  <c r="DV15" i="7"/>
  <c r="DV62" i="7" s="1"/>
  <c r="BV13" i="7"/>
  <c r="DS15" i="7"/>
  <c r="DS62" i="7" s="1"/>
  <c r="EB15" i="7"/>
  <c r="EB62" i="7" s="1"/>
  <c r="EW15" i="7"/>
  <c r="EW62" i="7" s="1"/>
  <c r="BL18" i="7"/>
  <c r="BL51" i="7" s="1"/>
  <c r="DT15" i="7"/>
  <c r="DT62" i="7" s="1"/>
  <c r="DX15" i="7"/>
  <c r="DX62" i="7" s="1"/>
  <c r="ED15" i="7"/>
  <c r="ED62" i="7" s="1"/>
  <c r="EX15" i="7"/>
  <c r="EX62" i="7" s="1"/>
  <c r="DW15" i="7"/>
  <c r="DW62" i="7" s="1"/>
  <c r="BL17" i="7"/>
  <c r="BL50" i="7" s="1"/>
  <c r="CB22" i="7"/>
  <c r="CB55" i="7" s="1"/>
  <c r="CX15" i="7"/>
  <c r="CX62" i="7" s="1"/>
  <c r="ER15" i="7"/>
  <c r="ER62" i="7" s="1"/>
  <c r="BV15" i="7"/>
  <c r="J15" i="7"/>
  <c r="J62" i="7" s="1"/>
  <c r="BM15" i="7"/>
  <c r="BM62" i="7" s="1"/>
  <c r="DJ15" i="7"/>
  <c r="DJ62" i="7" s="1"/>
  <c r="EU15" i="7"/>
  <c r="EU62" i="7" s="1"/>
  <c r="CC15" i="7"/>
  <c r="CC62" i="7" s="1"/>
  <c r="FC15" i="7"/>
  <c r="DB15" i="7"/>
  <c r="DB62" i="7" s="1"/>
  <c r="EH15" i="7"/>
  <c r="EH62" i="7" s="1"/>
  <c r="ES15" i="7"/>
  <c r="ES62" i="7" s="1"/>
  <c r="AG15" i="7"/>
  <c r="AG62" i="7" s="1"/>
  <c r="BF16" i="7"/>
  <c r="BG15" i="7"/>
  <c r="BG62" i="7" s="1"/>
  <c r="BR15" i="7"/>
  <c r="DY16" i="7"/>
  <c r="DY49" i="7" s="1"/>
  <c r="CG15" i="7"/>
  <c r="CG62" i="7" s="1"/>
  <c r="G15" i="7"/>
  <c r="G62" i="7" s="1"/>
  <c r="DF15" i="7"/>
  <c r="DF62" i="7" s="1"/>
  <c r="ET15" i="7"/>
  <c r="ET62" i="7" s="1"/>
  <c r="BL19" i="7"/>
  <c r="BL52" i="7" s="1"/>
  <c r="F53" i="7"/>
  <c r="BL16" i="7"/>
  <c r="BL49" i="7" s="1"/>
  <c r="CB17" i="7"/>
  <c r="CB50" i="7" s="1"/>
  <c r="F22" i="7"/>
  <c r="F55" i="7" s="1"/>
  <c r="F18" i="7"/>
  <c r="F51" i="7" s="1"/>
  <c r="CB16" i="7"/>
  <c r="CB49" i="7" s="1"/>
  <c r="BF14" i="7"/>
  <c r="BL22" i="7"/>
  <c r="BL55" i="7" s="1"/>
  <c r="CB19" i="7"/>
  <c r="CB52" i="7" s="1"/>
  <c r="CB18" i="7"/>
  <c r="CB51" i="7" s="1"/>
  <c r="AK13" i="7"/>
  <c r="AK16" i="7"/>
  <c r="AK49" i="7" s="1"/>
  <c r="BL20" i="7"/>
  <c r="BL53" i="7" s="1"/>
  <c r="DY18" i="7"/>
  <c r="EQ16" i="7"/>
  <c r="EQ49" i="7" s="1"/>
  <c r="DI22" i="7"/>
  <c r="DI55" i="7" s="1"/>
  <c r="BF13" i="7"/>
  <c r="F17" i="7"/>
  <c r="F50" i="7" s="1"/>
  <c r="CB20" i="7"/>
  <c r="CB53" i="7" s="1"/>
  <c r="EQ17" i="7"/>
  <c r="F19" i="7"/>
  <c r="F52" i="7" s="1"/>
  <c r="F16" i="7"/>
  <c r="F49" i="7" s="1"/>
  <c r="DY19" i="7"/>
  <c r="DY52" i="7" s="1"/>
  <c r="EQ22" i="7"/>
  <c r="EQ18" i="7"/>
  <c r="EQ20" i="7"/>
  <c r="EQ19" i="7"/>
  <c r="EQ21" i="7"/>
  <c r="CB21" i="7"/>
  <c r="CB54" i="7" s="1"/>
  <c r="BL21" i="7"/>
  <c r="BL54" i="7" s="1"/>
  <c r="AK53" i="7"/>
  <c r="AK19" i="7"/>
  <c r="AK52" i="7" s="1"/>
  <c r="AK18" i="7"/>
  <c r="AK51" i="7" s="1"/>
  <c r="F21" i="7"/>
  <c r="F54" i="7" s="1"/>
  <c r="BV14" i="7"/>
  <c r="CB13" i="7"/>
  <c r="AK14" i="7"/>
  <c r="BL13" i="7"/>
  <c r="DY13" i="7"/>
  <c r="EQ13" i="7"/>
  <c r="F14" i="7"/>
  <c r="CB14" i="7"/>
  <c r="F13" i="7"/>
  <c r="DY14" i="7"/>
  <c r="EQ14" i="7"/>
  <c r="BL14" i="7"/>
  <c r="BV62" i="7" l="1"/>
  <c r="AO48" i="7"/>
  <c r="AO43" i="7" s="1"/>
  <c r="DR19" i="7"/>
  <c r="DR52" i="7" s="1"/>
  <c r="DR20" i="7"/>
  <c r="DR53" i="7" s="1"/>
  <c r="DR22" i="7"/>
  <c r="DR55" i="7" s="1"/>
  <c r="DR17" i="7"/>
  <c r="DR50" i="7" s="1"/>
  <c r="BG48" i="7"/>
  <c r="BG43" i="7" s="1"/>
  <c r="CB48" i="7"/>
  <c r="CB43" i="7" s="1"/>
  <c r="EZ23" i="7"/>
  <c r="EZ56" i="7" s="1"/>
  <c r="AK15" i="7"/>
  <c r="AK62" i="7" s="1"/>
  <c r="DR21" i="7"/>
  <c r="DR54" i="7" s="1"/>
  <c r="E56" i="7"/>
  <c r="FI23" i="7"/>
  <c r="FF56" i="7"/>
  <c r="FF48" i="7" s="1"/>
  <c r="FF43" i="7" s="1"/>
  <c r="FG21" i="7"/>
  <c r="FG54" i="7" s="1"/>
  <c r="EQ54" i="7"/>
  <c r="CG48" i="7"/>
  <c r="CG43" i="7" s="1"/>
  <c r="FG19" i="7"/>
  <c r="FG52" i="7" s="1"/>
  <c r="EQ52" i="7"/>
  <c r="BL48" i="7"/>
  <c r="BL43" i="7" s="1"/>
  <c r="AK48" i="7"/>
  <c r="AK43" i="7" s="1"/>
  <c r="FG20" i="7"/>
  <c r="FG53" i="7" s="1"/>
  <c r="EQ53" i="7"/>
  <c r="FG17" i="7"/>
  <c r="FG50" i="7" s="1"/>
  <c r="EQ50" i="7"/>
  <c r="DR18" i="7"/>
  <c r="DR51" i="7" s="1"/>
  <c r="DY51" i="7"/>
  <c r="DY48" i="7" s="1"/>
  <c r="DY43" i="7" s="1"/>
  <c r="BF15" i="7"/>
  <c r="BF62" i="7" s="1"/>
  <c r="BF49" i="7"/>
  <c r="BF48" i="7" s="1"/>
  <c r="BF43" i="7" s="1"/>
  <c r="FG18" i="7"/>
  <c r="FG51" i="7" s="1"/>
  <c r="EQ51" i="7"/>
  <c r="F48" i="7"/>
  <c r="F43" i="7" s="1"/>
  <c r="FG22" i="7"/>
  <c r="FG55" i="7" s="1"/>
  <c r="EQ55" i="7"/>
  <c r="DR13" i="7"/>
  <c r="DY15" i="7"/>
  <c r="DY62" i="7" s="1"/>
  <c r="CB15" i="7"/>
  <c r="CB62" i="7" s="1"/>
  <c r="DR16" i="7"/>
  <c r="F15" i="7"/>
  <c r="F62" i="7" s="1"/>
  <c r="FG16" i="7"/>
  <c r="EQ15" i="7"/>
  <c r="EQ62" i="7" s="1"/>
  <c r="BL15" i="7"/>
  <c r="BL62" i="7" s="1"/>
  <c r="EZ22" i="7"/>
  <c r="EE19" i="7"/>
  <c r="FG13" i="7"/>
  <c r="DQ14" i="7"/>
  <c r="DQ62" i="7" s="1"/>
  <c r="DR14" i="7"/>
  <c r="DQ13" i="7"/>
  <c r="FG14" i="7"/>
  <c r="EE21" i="7" l="1"/>
  <c r="EF21" i="7" s="1"/>
  <c r="EE20" i="7"/>
  <c r="EF20" i="7" s="1"/>
  <c r="EE17" i="7"/>
  <c r="EE50" i="7" s="1"/>
  <c r="EQ48" i="7"/>
  <c r="EQ43" i="7" s="1"/>
  <c r="FE23" i="7"/>
  <c r="FI56" i="7"/>
  <c r="FG15" i="7"/>
  <c r="FG62" i="7" s="1"/>
  <c r="FG49" i="7"/>
  <c r="FG48" i="7" s="1"/>
  <c r="FG43" i="7" s="1"/>
  <c r="DR15" i="7"/>
  <c r="DR62" i="7" s="1"/>
  <c r="DR49" i="7"/>
  <c r="DR48" i="7" s="1"/>
  <c r="DR43" i="7" s="1"/>
  <c r="EE18" i="7"/>
  <c r="DI17" i="7"/>
  <c r="DI50" i="7" s="1"/>
  <c r="DI19" i="7"/>
  <c r="EE52" i="7"/>
  <c r="FA22" i="7"/>
  <c r="EZ55" i="7"/>
  <c r="EE16" i="7"/>
  <c r="EZ18" i="7"/>
  <c r="EZ16" i="7"/>
  <c r="FI19" i="7"/>
  <c r="FI52" i="7" s="1"/>
  <c r="EZ17" i="7"/>
  <c r="EE14" i="7"/>
  <c r="EF14" i="7" s="1"/>
  <c r="EE13" i="7"/>
  <c r="DI14" i="7" l="1"/>
  <c r="EE54" i="7"/>
  <c r="EE53" i="7"/>
  <c r="FE56" i="7"/>
  <c r="FE48" i="7" s="1"/>
  <c r="FE43" i="7" s="1"/>
  <c r="FE15" i="7"/>
  <c r="C23" i="7"/>
  <c r="C56" i="7" s="1"/>
  <c r="FA16" i="7"/>
  <c r="EZ49" i="7"/>
  <c r="DI16" i="7"/>
  <c r="DI49" i="7" s="1"/>
  <c r="EE49" i="7"/>
  <c r="FA18" i="7"/>
  <c r="EZ51" i="7"/>
  <c r="DI18" i="7"/>
  <c r="DI51" i="7" s="1"/>
  <c r="EE51" i="7"/>
  <c r="DI21" i="7"/>
  <c r="EF54" i="7"/>
  <c r="EO22" i="7"/>
  <c r="FA55" i="7"/>
  <c r="EZ19" i="7"/>
  <c r="DI52" i="7"/>
  <c r="FA17" i="7"/>
  <c r="EZ50" i="7"/>
  <c r="DI20" i="7"/>
  <c r="EF53" i="7"/>
  <c r="EE15" i="7"/>
  <c r="EE62" i="7" s="1"/>
  <c r="EF15" i="7"/>
  <c r="EF62" i="7" s="1"/>
  <c r="FI21" i="7"/>
  <c r="FI54" i="7" s="1"/>
  <c r="EF13" i="7"/>
  <c r="DI62" i="7" l="1"/>
  <c r="EE48" i="7"/>
  <c r="EE43" i="7" s="1"/>
  <c r="EZ20" i="7"/>
  <c r="DI53" i="7"/>
  <c r="DI54" i="7"/>
  <c r="EP21" i="7"/>
  <c r="EO17" i="7"/>
  <c r="FA50" i="7"/>
  <c r="FI22" i="7"/>
  <c r="FI55" i="7" s="1"/>
  <c r="EO55" i="7"/>
  <c r="E22" i="7"/>
  <c r="FA19" i="7"/>
  <c r="EZ52" i="7"/>
  <c r="EO18" i="7"/>
  <c r="FA51" i="7"/>
  <c r="EO16" i="7"/>
  <c r="FA49" i="7"/>
  <c r="EF48" i="7"/>
  <c r="EF43" i="7" s="1"/>
  <c r="DI15" i="7"/>
  <c r="DI13" i="7"/>
  <c r="EP14" i="7"/>
  <c r="EZ14" i="7" s="1"/>
  <c r="DI48" i="7" l="1"/>
  <c r="DI43" i="7" s="1"/>
  <c r="FI17" i="7"/>
  <c r="FI50" i="7" s="1"/>
  <c r="EO50" i="7"/>
  <c r="E17" i="7"/>
  <c r="EZ21" i="7"/>
  <c r="EP54" i="7"/>
  <c r="EP48" i="7" s="1"/>
  <c r="EP43" i="7" s="1"/>
  <c r="C22" i="7"/>
  <c r="E55" i="7"/>
  <c r="FI18" i="7"/>
  <c r="FI51" i="7" s="1"/>
  <c r="EO51" i="7"/>
  <c r="E18" i="7"/>
  <c r="FI16" i="7"/>
  <c r="FI49" i="7" s="1"/>
  <c r="EO49" i="7"/>
  <c r="E16" i="7"/>
  <c r="EO19" i="7"/>
  <c r="FA52" i="7"/>
  <c r="FA20" i="7"/>
  <c r="EZ53" i="7"/>
  <c r="EP15" i="7"/>
  <c r="EP62" i="7" s="1"/>
  <c r="EP13" i="7"/>
  <c r="C55" i="7" l="1"/>
  <c r="FA21" i="7"/>
  <c r="EZ54" i="7"/>
  <c r="EZ48" i="7" s="1"/>
  <c r="EZ43" i="7" s="1"/>
  <c r="C18" i="7"/>
  <c r="C51" i="7" s="1"/>
  <c r="E51" i="7"/>
  <c r="EO52" i="7"/>
  <c r="E19" i="7"/>
  <c r="C16" i="7"/>
  <c r="C49" i="7" s="1"/>
  <c r="E49" i="7"/>
  <c r="EO20" i="7"/>
  <c r="E20" i="7" s="1"/>
  <c r="C20" i="7" s="1"/>
  <c r="FA53" i="7"/>
  <c r="C17" i="7"/>
  <c r="C50" i="7" s="1"/>
  <c r="E50" i="7"/>
  <c r="EZ15" i="7"/>
  <c r="EZ62" i="7" s="1"/>
  <c r="FA14" i="7"/>
  <c r="EZ13" i="7"/>
  <c r="M18" i="2"/>
  <c r="M14" i="2"/>
  <c r="I7" i="1"/>
  <c r="J8" i="1"/>
  <c r="J7" i="1" s="1"/>
  <c r="I19" i="1"/>
  <c r="I15" i="1"/>
  <c r="K10" i="2"/>
  <c r="K17" i="2"/>
  <c r="C19" i="7" l="1"/>
  <c r="C52" i="7" s="1"/>
  <c r="E52" i="7"/>
  <c r="FI20" i="7"/>
  <c r="FI53" i="7" s="1"/>
  <c r="EO53" i="7"/>
  <c r="EO21" i="7"/>
  <c r="E21" i="7" s="1"/>
  <c r="C21" i="7" s="1"/>
  <c r="FA54" i="7"/>
  <c r="FA48" i="7" s="1"/>
  <c r="FA43" i="7" s="1"/>
  <c r="FA15" i="7"/>
  <c r="FA62" i="7" s="1"/>
  <c r="EO14" i="7"/>
  <c r="FA13" i="7"/>
  <c r="I20" i="2"/>
  <c r="I19" i="2"/>
  <c r="I17" i="2"/>
  <c r="I16" i="2"/>
  <c r="I15" i="2"/>
  <c r="I14" i="2"/>
  <c r="I13" i="2"/>
  <c r="I11" i="2"/>
  <c r="I10" i="2"/>
  <c r="I7" i="2" s="1"/>
  <c r="H7" i="2"/>
  <c r="J7" i="2"/>
  <c r="L7" i="2"/>
  <c r="N7" i="2"/>
  <c r="K8" i="2"/>
  <c r="K9" i="2"/>
  <c r="K11" i="2"/>
  <c r="K12" i="2"/>
  <c r="K15" i="2"/>
  <c r="K18" i="2"/>
  <c r="K19" i="2"/>
  <c r="K20" i="2"/>
  <c r="D7" i="2"/>
  <c r="E7" i="2"/>
  <c r="F7" i="2"/>
  <c r="C7" i="2"/>
  <c r="E20" i="2"/>
  <c r="C20" i="2" s="1"/>
  <c r="E19" i="2"/>
  <c r="E17" i="2"/>
  <c r="C17" i="2" s="1"/>
  <c r="E16" i="2"/>
  <c r="C16" i="2" s="1"/>
  <c r="E15" i="2"/>
  <c r="C15" i="2" s="1"/>
  <c r="E14" i="2"/>
  <c r="E13" i="2"/>
  <c r="C13" i="2" s="1"/>
  <c r="E11" i="2"/>
  <c r="C11" i="2" s="1"/>
  <c r="E10" i="2"/>
  <c r="C10" i="2" s="1"/>
  <c r="C9" i="2"/>
  <c r="C12" i="2"/>
  <c r="C14" i="2"/>
  <c r="C18" i="2"/>
  <c r="C19" i="2"/>
  <c r="EO54" i="7" l="1"/>
  <c r="EO48" i="7" s="1"/>
  <c r="EO43" i="7" s="1"/>
  <c r="E53" i="7"/>
  <c r="EO15" i="7"/>
  <c r="EO62" i="7" s="1"/>
  <c r="EO13" i="7"/>
  <c r="FF14" i="7"/>
  <c r="E14" i="7"/>
  <c r="D11" i="6"/>
  <c r="C14" i="6"/>
  <c r="C11" i="6"/>
  <c r="C46" i="4"/>
  <c r="C69" i="4"/>
  <c r="C70" i="4"/>
  <c r="C68" i="4"/>
  <c r="C67" i="4" s="1"/>
  <c r="C66" i="4"/>
  <c r="C54" i="4"/>
  <c r="C55" i="4"/>
  <c r="C56" i="4"/>
  <c r="C57" i="4"/>
  <c r="C58" i="4"/>
  <c r="C59" i="4"/>
  <c r="C60" i="4"/>
  <c r="C61" i="4"/>
  <c r="C62" i="4"/>
  <c r="C63" i="4"/>
  <c r="C64" i="4"/>
  <c r="C65" i="4"/>
  <c r="C53" i="4"/>
  <c r="C31" i="4"/>
  <c r="C30" i="4" s="1"/>
  <c r="C26" i="4"/>
  <c r="C10" i="4" s="1"/>
  <c r="C130" i="3"/>
  <c r="C16" i="3"/>
  <c r="C109" i="3"/>
  <c r="C18" i="3"/>
  <c r="C106" i="3" s="1"/>
  <c r="C17" i="3"/>
  <c r="C105" i="3" s="1"/>
  <c r="C60" i="3"/>
  <c r="C107" i="3"/>
  <c r="C108" i="3"/>
  <c r="C110" i="3"/>
  <c r="C111" i="3"/>
  <c r="C112" i="3"/>
  <c r="C113" i="3"/>
  <c r="C114" i="3"/>
  <c r="C115" i="3"/>
  <c r="C144" i="3"/>
  <c r="C145" i="3"/>
  <c r="C143" i="3"/>
  <c r="C141" i="3"/>
  <c r="C140" i="3" s="1"/>
  <c r="C132" i="3"/>
  <c r="C133" i="3"/>
  <c r="C134" i="3"/>
  <c r="C135" i="3"/>
  <c r="C136" i="3"/>
  <c r="C137" i="3"/>
  <c r="C138" i="3"/>
  <c r="C139" i="3"/>
  <c r="C131" i="3"/>
  <c r="C126" i="3"/>
  <c r="C127" i="3"/>
  <c r="C128" i="3"/>
  <c r="C125" i="3"/>
  <c r="C118" i="3"/>
  <c r="C119" i="3"/>
  <c r="C120" i="3"/>
  <c r="C121" i="3"/>
  <c r="C122" i="3"/>
  <c r="C123" i="3"/>
  <c r="C117" i="3"/>
  <c r="C142" i="3"/>
  <c r="B146" i="3"/>
  <c r="B147" i="3"/>
  <c r="B148" i="3"/>
  <c r="B149" i="3"/>
  <c r="B150" i="3"/>
  <c r="B151" i="3"/>
  <c r="B152" i="3"/>
  <c r="B153" i="3"/>
  <c r="B154" i="3"/>
  <c r="B155" i="3"/>
  <c r="B156" i="3"/>
  <c r="B157" i="3"/>
  <c r="B158" i="3"/>
  <c r="B159" i="3"/>
  <c r="B160" i="3"/>
  <c r="B161" i="3"/>
  <c r="B162" i="3"/>
  <c r="B163" i="3"/>
  <c r="B164" i="3"/>
  <c r="B165" i="3"/>
  <c r="B166" i="3"/>
  <c r="B167" i="3"/>
  <c r="B168" i="3"/>
  <c r="B169" i="3"/>
  <c r="B170" i="3"/>
  <c r="B171" i="3"/>
  <c r="B172" i="3"/>
  <c r="B173" i="3"/>
  <c r="B174" i="3"/>
  <c r="B175" i="3"/>
  <c r="B176" i="3"/>
  <c r="B177" i="3"/>
  <c r="B178" i="3"/>
  <c r="B179" i="3"/>
  <c r="B180" i="3"/>
  <c r="B181" i="3"/>
  <c r="B182" i="3"/>
  <c r="B183" i="3"/>
  <c r="B184" i="3"/>
  <c r="B185" i="3"/>
  <c r="B186" i="3"/>
  <c r="C100" i="3"/>
  <c r="C98" i="3"/>
  <c r="C96" i="3"/>
  <c r="C86" i="3"/>
  <c r="C80" i="3"/>
  <c r="C72" i="3"/>
  <c r="C14" i="3"/>
  <c r="C56" i="3"/>
  <c r="C54" i="3"/>
  <c r="C52" i="3"/>
  <c r="C42" i="3"/>
  <c r="C36" i="3"/>
  <c r="C28" i="3"/>
  <c r="C22" i="1"/>
  <c r="D22" i="1"/>
  <c r="E22" i="1"/>
  <c r="F22" i="1"/>
  <c r="H22" i="1"/>
  <c r="J22" i="1"/>
  <c r="I22" i="1"/>
  <c r="G11" i="1"/>
  <c r="C53" i="7" l="1"/>
  <c r="C54" i="7"/>
  <c r="E54" i="7"/>
  <c r="E48" i="7" s="1"/>
  <c r="E43" i="7" s="1"/>
  <c r="E15" i="7"/>
  <c r="FF15" i="7"/>
  <c r="FF62" i="7" s="1"/>
  <c r="E13" i="7"/>
  <c r="FF13" i="7"/>
  <c r="FI14" i="7"/>
  <c r="C52" i="4"/>
  <c r="C51" i="4" s="1"/>
  <c r="C59" i="3"/>
  <c r="C58" i="3" s="1"/>
  <c r="C129" i="3"/>
  <c r="C124" i="3"/>
  <c r="C116" i="3"/>
  <c r="C104" i="3"/>
  <c r="C85" i="3"/>
  <c r="C41" i="3"/>
  <c r="A1" i="4"/>
  <c r="A1" i="3"/>
  <c r="A1" i="2"/>
  <c r="B1" i="6" l="1"/>
  <c r="B1" i="10" s="1"/>
  <c r="B1" i="11" s="1"/>
  <c r="A1" i="12" s="1"/>
  <c r="A1" i="13" s="1"/>
  <c r="A1" i="8"/>
  <c r="E62" i="7"/>
  <c r="E63" i="7" s="1"/>
  <c r="C15" i="7"/>
  <c r="C48" i="7"/>
  <c r="C43" i="7" s="1"/>
  <c r="FI15" i="7"/>
  <c r="FI62" i="7" s="1"/>
  <c r="FI48" i="7"/>
  <c r="FI43" i="7" s="1"/>
  <c r="FJ14" i="7"/>
  <c r="FJ62" i="7" s="1"/>
  <c r="FI13" i="7"/>
  <c r="C103" i="3"/>
  <c r="C102" i="3"/>
  <c r="C15" i="3"/>
  <c r="A1" i="15" l="1"/>
  <c r="A1" i="14"/>
  <c r="A1" i="16" s="1"/>
  <c r="FJ13" i="7"/>
  <c r="FE14" i="7"/>
  <c r="FE62" i="7" s="1"/>
  <c r="C50" i="4"/>
  <c r="B6" i="6"/>
  <c r="F6" i="6" s="1"/>
  <c r="F7" i="6" s="1"/>
  <c r="F8" i="6" s="1"/>
  <c r="F9" i="6" s="1"/>
  <c r="F10" i="6" s="1"/>
  <c r="F11" i="6" s="1"/>
  <c r="F12" i="6" s="1"/>
  <c r="F13" i="6" s="1"/>
  <c r="F14" i="6" s="1"/>
  <c r="B6" i="4"/>
  <c r="B197" i="3"/>
  <c r="E197" i="3" s="1"/>
  <c r="B196" i="3"/>
  <c r="E196" i="3" s="1"/>
  <c r="B195" i="3"/>
  <c r="E195" i="3" s="1"/>
  <c r="B194" i="3"/>
  <c r="E194" i="3" s="1"/>
  <c r="B193" i="3"/>
  <c r="E193" i="3" s="1"/>
  <c r="B192" i="3"/>
  <c r="E192" i="3" s="1"/>
  <c r="B191" i="3"/>
  <c r="E191" i="3" s="1"/>
  <c r="B190" i="3"/>
  <c r="E190" i="3" s="1"/>
  <c r="B189" i="3"/>
  <c r="E189" i="3" s="1"/>
  <c r="B188" i="3"/>
  <c r="E188" i="3" s="1"/>
  <c r="B187" i="3"/>
  <c r="E187" i="3" s="1"/>
  <c r="E186" i="3"/>
  <c r="E185" i="3"/>
  <c r="E184" i="3"/>
  <c r="E183" i="3"/>
  <c r="E182" i="3"/>
  <c r="E181" i="3"/>
  <c r="E180" i="3"/>
  <c r="E179" i="3"/>
  <c r="E178" i="3"/>
  <c r="E177" i="3"/>
  <c r="E176" i="3"/>
  <c r="E175" i="3"/>
  <c r="E174" i="3"/>
  <c r="E173" i="3"/>
  <c r="E172" i="3"/>
  <c r="E171" i="3"/>
  <c r="E170" i="3"/>
  <c r="E169" i="3"/>
  <c r="E168" i="3"/>
  <c r="E167" i="3"/>
  <c r="E166" i="3"/>
  <c r="E165" i="3"/>
  <c r="E164" i="3"/>
  <c r="E163" i="3"/>
  <c r="E162" i="3"/>
  <c r="E161" i="3"/>
  <c r="E160" i="3"/>
  <c r="E159" i="3"/>
  <c r="E158" i="3"/>
  <c r="E157" i="3"/>
  <c r="E156" i="3"/>
  <c r="E155" i="3"/>
  <c r="E154" i="3"/>
  <c r="E153" i="3"/>
  <c r="E152" i="3"/>
  <c r="E151" i="3"/>
  <c r="E150" i="3"/>
  <c r="E149" i="3"/>
  <c r="E148" i="3"/>
  <c r="E147" i="3"/>
  <c r="E146" i="3"/>
  <c r="B13" i="3"/>
  <c r="B12" i="3"/>
  <c r="E12" i="3" s="1"/>
  <c r="B11" i="3"/>
  <c r="E11" i="3" s="1"/>
  <c r="B10" i="3"/>
  <c r="E10" i="3" s="1"/>
  <c r="B9" i="3"/>
  <c r="E9" i="3" s="1"/>
  <c r="B8" i="3"/>
  <c r="E8" i="3" s="1"/>
  <c r="B7" i="3"/>
  <c r="E7" i="3" s="1"/>
  <c r="B6" i="3"/>
  <c r="E6" i="3" s="1"/>
  <c r="B7" i="2"/>
  <c r="B7" i="1"/>
  <c r="L7" i="1" s="1"/>
  <c r="L8" i="1" s="1"/>
  <c r="L9" i="1" s="1"/>
  <c r="L10" i="1" s="1"/>
  <c r="L11" i="1" s="1"/>
  <c r="L12" i="1" s="1"/>
  <c r="L13" i="1" s="1"/>
  <c r="L14" i="1" s="1"/>
  <c r="L15" i="1" s="1"/>
  <c r="L16" i="1" s="1"/>
  <c r="L17" i="1" s="1"/>
  <c r="L18" i="1" s="1"/>
  <c r="L19" i="1" s="1"/>
  <c r="L20" i="1" s="1"/>
  <c r="L21" i="1" s="1"/>
  <c r="L22" i="1" s="1"/>
  <c r="L23" i="1" s="1"/>
  <c r="L24" i="1" s="1"/>
  <c r="L25" i="1" s="1"/>
  <c r="L26" i="1" s="1"/>
  <c r="L27" i="1" s="1"/>
  <c r="G27" i="1"/>
  <c r="G26" i="1"/>
  <c r="G25" i="1"/>
  <c r="G24" i="1"/>
  <c r="G23" i="1"/>
  <c r="G22" i="1" s="1"/>
  <c r="G21" i="1"/>
  <c r="G20" i="1"/>
  <c r="G19" i="1"/>
  <c r="G18" i="1"/>
  <c r="G17" i="1"/>
  <c r="G16" i="1"/>
  <c r="G15" i="1"/>
  <c r="G14" i="1"/>
  <c r="G13" i="1"/>
  <c r="G12" i="1"/>
  <c r="G10" i="1"/>
  <c r="G9" i="1"/>
  <c r="I8" i="1"/>
  <c r="H8" i="1"/>
  <c r="F8" i="1"/>
  <c r="E8" i="1"/>
  <c r="D8" i="1"/>
  <c r="C8" i="1"/>
  <c r="G20" i="2"/>
  <c r="G19" i="2"/>
  <c r="G18" i="2"/>
  <c r="G17" i="2"/>
  <c r="G16" i="2"/>
  <c r="G15" i="2"/>
  <c r="G14" i="2"/>
  <c r="G13" i="2"/>
  <c r="G12" i="2"/>
  <c r="G11" i="2"/>
  <c r="G10" i="2"/>
  <c r="G9" i="2"/>
  <c r="G8" i="2"/>
  <c r="C14" i="7" l="1"/>
  <c r="C62" i="7" s="1"/>
  <c r="C63" i="7" s="1"/>
  <c r="FE13" i="7"/>
  <c r="G7" i="2"/>
  <c r="C71" i="4"/>
  <c r="E7" i="1"/>
  <c r="F7" i="1"/>
  <c r="G8" i="1"/>
  <c r="G7" i="1" s="1"/>
  <c r="D7" i="1"/>
  <c r="H7" i="1"/>
  <c r="C7" i="1"/>
  <c r="K14" i="2"/>
  <c r="K13" i="2"/>
  <c r="C13" i="7" l="1"/>
  <c r="K16" i="2"/>
  <c r="K7" i="2" s="1"/>
  <c r="M7" i="2"/>
</calcChain>
</file>

<file path=xl/comments1.xml><?xml version="1.0" encoding="utf-8"?>
<comments xmlns="http://schemas.openxmlformats.org/spreadsheetml/2006/main">
  <authors>
    <author>Administrator</author>
  </authors>
  <commentList>
    <comment ref="BK12" authorId="0" shapeId="0">
      <text>
        <r>
          <rPr>
            <b/>
            <sz val="9"/>
            <color indexed="81"/>
            <rFont val="Tahoma"/>
            <family val="2"/>
          </rPr>
          <t>Từ 928,9953624 trđ - tính quy tròn 929 trđ</t>
        </r>
      </text>
    </comment>
  </commentList>
</comments>
</file>

<file path=xl/comments2.xml><?xml version="1.0" encoding="utf-8"?>
<comments xmlns="http://schemas.openxmlformats.org/spreadsheetml/2006/main">
  <authors>
    <author>User</author>
  </authors>
  <commentList>
    <comment ref="K9" authorId="0" shapeId="0">
      <text>
        <r>
          <rPr>
            <b/>
            <sz val="9"/>
            <color indexed="81"/>
            <rFont val="Tahoma"/>
            <family val="2"/>
          </rPr>
          <t>User:</t>
        </r>
        <r>
          <rPr>
            <sz val="9"/>
            <color indexed="81"/>
            <rFont val="Tahoma"/>
            <family val="2"/>
          </rPr>
          <t xml:space="preserve">
Đề xuất điều chỉnh, bổ sung tồn tại, vướng mắc</t>
        </r>
      </text>
    </comment>
    <comment ref="K10" authorId="0" shapeId="0">
      <text>
        <r>
          <rPr>
            <b/>
            <sz val="9"/>
            <color indexed="81"/>
            <rFont val="Tahoma"/>
            <family val="2"/>
          </rPr>
          <t>User:</t>
        </r>
        <r>
          <rPr>
            <sz val="9"/>
            <color indexed="81"/>
            <rFont val="Tahoma"/>
            <family val="2"/>
          </rPr>
          <t xml:space="preserve">
Đề xuất điều chỉnh, bổ sung tồn tại, vướng mắc</t>
        </r>
      </text>
    </comment>
    <comment ref="K11" authorId="0" shapeId="0">
      <text>
        <r>
          <rPr>
            <b/>
            <sz val="9"/>
            <color indexed="81"/>
            <rFont val="Tahoma"/>
            <family val="2"/>
          </rPr>
          <t>User:</t>
        </r>
        <r>
          <rPr>
            <sz val="9"/>
            <color indexed="81"/>
            <rFont val="Tahoma"/>
            <family val="2"/>
          </rPr>
          <t xml:space="preserve">
Đề xuất điều chỉnh, bổ sung tồn tại, vướng mắc</t>
        </r>
      </text>
    </comment>
  </commentList>
</comments>
</file>

<file path=xl/sharedStrings.xml><?xml version="1.0" encoding="utf-8"?>
<sst xmlns="http://schemas.openxmlformats.org/spreadsheetml/2006/main" count="1334" uniqueCount="742">
  <si>
    <t>TỔNG HỢP TÌNH HÌNH THỰC HIỆN THU NGÂN SÁCH NHÀ NƯỚC NĂM 2026 CẤP XÃ</t>
  </si>
  <si>
    <t>TT</t>
  </si>
  <si>
    <t>Đơn vị</t>
  </si>
  <si>
    <t>Ghi chú</t>
  </si>
  <si>
    <t>I</t>
  </si>
  <si>
    <t>Thu nội địa</t>
  </si>
  <si>
    <t>Trong đó, NSCX hưởng</t>
  </si>
  <si>
    <t>1. Dự toán tỉnh giao</t>
  </si>
  <si>
    <t>-</t>
  </si>
  <si>
    <t>Thu từ khu vực doanh nghiệp nhà nước</t>
  </si>
  <si>
    <t>Thu từ khu vực doanh nghiệp có vốn ĐTNN</t>
  </si>
  <si>
    <t>Thu từ khu vực kinh tế ngoài quốc doanh</t>
  </si>
  <si>
    <t>Thuế thu nhập cá nhân</t>
  </si>
  <si>
    <t>Thuế bảo vệ môi trường</t>
  </si>
  <si>
    <t>Lệ phí trước bạ</t>
  </si>
  <si>
    <t xml:space="preserve">Phí - lệ phí </t>
  </si>
  <si>
    <t>Thuế sử dụng đất phi nông nghiệp</t>
  </si>
  <si>
    <t>Thu tiền cho thuê đất, thuê mặt nước</t>
  </si>
  <si>
    <t>Thu tiền sử dụng đất</t>
  </si>
  <si>
    <t>Thu tiền cấp quyền khai thác tài nguyên khoáng sản, tài nguyên nước, khu vực biển</t>
  </si>
  <si>
    <t>Thu khác ngân sách</t>
  </si>
  <si>
    <t>Thu từ quỹ đất công ích và thu hoa lợi, công sản khác</t>
  </si>
  <si>
    <t>ĐVT: triệu đồng</t>
  </si>
  <si>
    <t>II</t>
  </si>
  <si>
    <t>Thu bổ sung mục tiêu từ NS tỉnh</t>
  </si>
  <si>
    <t>III</t>
  </si>
  <si>
    <t>Thu chuyển nguồn</t>
  </si>
  <si>
    <t>IV</t>
  </si>
  <si>
    <t>Thu kết dư</t>
  </si>
  <si>
    <t>Dự toán tỉnh giao</t>
  </si>
  <si>
    <t>Cộng</t>
  </si>
  <si>
    <t>NSTW</t>
  </si>
  <si>
    <t>NST</t>
  </si>
  <si>
    <t>NSX</t>
  </si>
  <si>
    <t>Dự toán HĐND cấp xã quyết định</t>
  </si>
  <si>
    <t>Thực hiện đến ngày 30/6/2026</t>
  </si>
  <si>
    <t>TỔNG HỢP TÌNH HÌNH THỰC HIỆN THU NỘI ĐỊA NĂM 2026 CẤP XÃ</t>
  </si>
  <si>
    <t>TỔNG HỢP TÌNH HÌNH THỰC HIỆN THU CHUYỂN NGUỒN NĂM 2025 SANG NĂM 2026 CẤP XÃ</t>
  </si>
  <si>
    <t>Tổng số thu chuyển nguồn</t>
  </si>
  <si>
    <t>Số tiền</t>
  </si>
  <si>
    <t>Số thu chuyển nguồn còn lại</t>
  </si>
  <si>
    <t>TỔNG HỢP TÌNH HÌNH THỰC HIỆN THU KÊT DƯ NGÂN SÁCH NĂM 2026 CẤP XÃ</t>
  </si>
  <si>
    <t>Tổng số thu kết dư</t>
  </si>
  <si>
    <t>Số kết dư còn lại</t>
  </si>
  <si>
    <t>Số kết dư chưa phân bổ</t>
  </si>
  <si>
    <t>Số đã phân bổ (chưa thực hiện)</t>
  </si>
  <si>
    <t>Số đã thực hiện (đến ngày 30/6/2026)</t>
  </si>
  <si>
    <t>Số đã phân bổ (đến ngày 30/6/2026)</t>
  </si>
  <si>
    <t>TỔNG HỢP DỰ TOÁN CHI NGÂN SÁCH NHÀ NƯỚC NĂM 2026</t>
  </si>
  <si>
    <t>Đơn vị tính: triệu đồng.</t>
  </si>
  <si>
    <t>TỔNG DỰ TOÁN CHI</t>
  </si>
  <si>
    <t>A. CHI ĐẦU TƯ PHÁT TRIỂN</t>
  </si>
  <si>
    <t>B. CHI THƯỜNG XUYÊN</t>
  </si>
  <si>
    <t>C. DỰ PHÒNG NGÂN SÁCH</t>
  </si>
  <si>
    <t>CỘNG CHI TX</t>
  </si>
  <si>
    <t>I. CHI QUẢN LÝ HÀNH CHÍNH</t>
  </si>
  <si>
    <t>II. CHI SỰ NGHIỆP GIÁO DỤC</t>
  </si>
  <si>
    <t>III. CHI SỰ NGHIỆP ĐÀO TẠO VÀ DẠY NGHỀ</t>
  </si>
  <si>
    <t>IV. CHI SỰ NGHIỆP VĂN HÓA THỂ THAO VÀ DU LỊCH</t>
  </si>
  <si>
    <t>V. CHI SỰ NGHIỆP Y TẾ, DÂN SỐ VÀ GIA ĐÌNH</t>
  </si>
  <si>
    <t>VI. CHI ĐẢM BẢO XÃ HỘI</t>
  </si>
  <si>
    <t>VII. CHI SỰ NGHIỆP AN NINH</t>
  </si>
  <si>
    <t>VIII. CHI SỰ NGHIỆP QUỐC PHÒNG</t>
  </si>
  <si>
    <t>IX. CHI SỰ NGHIỆP KHOA HỌC VÀ CÔNG NGHỆ</t>
  </si>
  <si>
    <t>X. CHI SỰ NGHIỆP KINH TẾ</t>
  </si>
  <si>
    <t xml:space="preserve">XI. CHI SỰ NGHIỆP MÔI TRƯỜNG </t>
  </si>
  <si>
    <t>XII. CHI THƯỜNG XUYÊN KHÁC</t>
  </si>
  <si>
    <t>Cộng chi QL hành chính</t>
  </si>
  <si>
    <t>Trong đó:</t>
  </si>
  <si>
    <t>Cộng chi SN giáo dục</t>
  </si>
  <si>
    <t>3. Hỗ trợ tăng cường cơ sở vật chất giáo dục</t>
  </si>
  <si>
    <t>Cộng chi SN đào tạo và dạy nghề</t>
  </si>
  <si>
    <t>Tổng cộng SN Văn hóa thể thao</t>
  </si>
  <si>
    <t>Cộng SNYT</t>
  </si>
  <si>
    <t>Tổng cộng SN Đảm bảo xã hội</t>
  </si>
  <si>
    <t>Tổng cộng SN An ninh</t>
  </si>
  <si>
    <t>Tổng cộng SN Quốc phòng</t>
  </si>
  <si>
    <t>Tổng cộng Sự nghiệp KH&amp;CN</t>
  </si>
  <si>
    <t>Tổng cộng SN kinh tế</t>
  </si>
  <si>
    <t>Tổng cộng chi khác</t>
  </si>
  <si>
    <t>Cộng dự phòng Ngân sách</t>
  </si>
  <si>
    <t>1. ĐM theo lương</t>
  </si>
  <si>
    <t>2. Các chế độ do Trung ương, tỉnh ban hành</t>
  </si>
  <si>
    <t>3. Dự nguồn năm 2026 (CS Trung ương chưa ban hành)</t>
  </si>
  <si>
    <t>1. Kinh phí chi lương, các khoản theo lương và chi hoạt động</t>
  </si>
  <si>
    <t>2. Các chế độ do Trung ương, Tỉnh ban hành</t>
  </si>
  <si>
    <t>3. Hỗ trợ gia hạn phần mềm KT HCSN DAS</t>
  </si>
  <si>
    <t>Chi chung</t>
  </si>
  <si>
    <t>2. Bổ sung kinh phí cho Trung tâm chính trị cấp xã thực hiện các nhiệm vụ đào tạo được giao</t>
  </si>
  <si>
    <t>3. Quỹ lương, quỹ tiền thưởng, chi hoạt động</t>
  </si>
  <si>
    <t>2. Định mức theo số lượng xã, phường sau sáp nhập</t>
  </si>
  <si>
    <t>3. Bổ sung kinh phí phát thanh cấp xã</t>
  </si>
  <si>
    <t>4. Chế độ Trung ương, tỉnh ban hành</t>
  </si>
  <si>
    <t>6. Khác</t>
  </si>
  <si>
    <t>2. BHYT cho đối tượng NCC</t>
  </si>
  <si>
    <t>3. BHYT cho các đối tượng BTXH, HTXH, CCB, người nghèo</t>
  </si>
  <si>
    <t>2. Định mức theo số lượng xã sau sáp nhập</t>
  </si>
  <si>
    <t>3. Bổ sung kinh phí thực hiện các chính sách do Trung ương, tỉnh ban hành</t>
  </si>
  <si>
    <t>4. Bố trí, hỗ trợ thêm kinh phí thực hiện các đề án, chính sách và các nhiệm khác phù hợp với khả năng cân đối ngân sách</t>
  </si>
  <si>
    <t>1. Đinh mức xã sau sáp nhập</t>
  </si>
  <si>
    <t>2. Bổ sung cho xã biên giới</t>
  </si>
  <si>
    <t>3. Bổ sung thêm kinh phí cho các địa phương có địa bàn trọng điểm, phức tạp</t>
  </si>
  <si>
    <t>3. Chế độ dân quân tự về theo Luật DQTV, Nghị định số 72/2020/NĐ-CP</t>
  </si>
  <si>
    <t>1. Bổ sung kinh phí cho cấp xã để thực hiện các nhiệm vụ khoa học, công nghệ, đổi mới sáng tạo và chuyển đổi số</t>
  </si>
  <si>
    <t>2. Bố trí, hỗ trợ thêm kinh phí thực hiện các đề án, chính sách và thực hiện các nhiệm vụ khác theo khả năng cân đối ngân sách địa phương</t>
  </si>
  <si>
    <t>2. Bổ sung kinh phí kiến thiết thị chính, dịch vụ công ích</t>
  </si>
  <si>
    <t>3. Quỹ lương, quỹ tiền thưởng, chi hoạt động Trung tâm DVTH cấp xã</t>
  </si>
  <si>
    <t>4. Thuỷ lợi phí</t>
  </si>
  <si>
    <t>5. Đất trồng lúa</t>
  </si>
  <si>
    <t>7. Phân bổ thêm theo tỷ lệ % từ mục I đến mục VIII</t>
  </si>
  <si>
    <t>(8) Kinh phí quản lý, bảo trì, bảo dưỡng đường bộ, đường thuỷ năm 2026</t>
  </si>
  <si>
    <t>(8) Khác</t>
  </si>
  <si>
    <t>Trong đó</t>
  </si>
  <si>
    <t>Tổng cộng SN môi trường</t>
  </si>
  <si>
    <t>1. Định mức theo số lượng xã sau sáp nhập</t>
  </si>
  <si>
    <t>2. Bố trí, hỗ trợ thêm kinh phí thực hiện các đề án, chính sách và thực hiện các nhiệm vụ khác của ngành theo khả năng cân đối ngân sách địa phương</t>
  </si>
  <si>
    <t>1. Phân bổ thêm theo tỷ lệ 0,5% từ mục 1 đến mục 11</t>
  </si>
  <si>
    <t>2. Định mức xã sau sáp nhập</t>
  </si>
  <si>
    <t>3. Bố trí, hỗ trợ thêm kinh phí chi một số nhiệm vụ khác theo quy định, phù hợp với khả năng cân đối ngân sách</t>
  </si>
  <si>
    <t>a) Cộng mục I-XII</t>
  </si>
  <si>
    <t>b) Các khoản loại trừ</t>
  </si>
  <si>
    <t>c) Kinh phí còn lại (a-b)</t>
  </si>
  <si>
    <t>1. Bố trí 2% tổng cộng mục I-XI</t>
  </si>
  <si>
    <t>2. Bổ sung dự phòng, đảm bảo không thấp hơn dự phòng năm 2021</t>
  </si>
  <si>
    <t>(1) Quỹ lương (75%)</t>
  </si>
  <si>
    <t>(2) HĐ Hành chính (25%)</t>
  </si>
  <si>
    <t>Quỹ lương, quỹ tiền thưởng, chi hoạt động thường xuyên</t>
  </si>
  <si>
    <t>Phụ cấp Đại biểu Hội đồng nhân dân</t>
  </si>
  <si>
    <t xml:space="preserve">Kinh phí hoạt động của HĐND cấp xã theo Nghị quyết số 82/2017/NQ-HĐND của HĐND tỉnh </t>
  </si>
  <si>
    <t>Phụ cấp trách nhiệm đối với cấp ủy viên theo Quyết định số 169-QĐ/TW ngày 24/6/2008 của BCH Trung ương</t>
  </si>
  <si>
    <t>Hoạt động công tác Đảng của tổ chức Đảng theo Quyết định số 99-QĐ/TW ngày 30/5/2012 của Ban Bí thư TW Đảng</t>
  </si>
  <si>
    <t>Hoạt động ban thanh tra nhân dân</t>
  </si>
  <si>
    <t>Chế độ đội viên Đề án 500</t>
  </si>
  <si>
    <t>Chế độ đặc thù đối với CBCCVC chuyên trách công nghệ thông tin theo Nghị định số 179/2025/NĐ-CP, Quyết định số 60/2014/QĐ-UBND</t>
  </si>
  <si>
    <t>Chế độ con Liệt sỹ, TB,BB theo Quyết định số 3604/QĐ-UBND ngày 24/11/2016 của UBND tỉnh</t>
  </si>
  <si>
    <t>Phụ cấp cán bộ Uỷ ban kiểm tra cấp xã theo Kết luận số 18/KL-TU ngày 24/9/2015 của Tỉnh uỷ</t>
  </si>
  <si>
    <t>Chế độ bán chuyên trách xã, thôn, tổ dân phố theo Nghị quyết số 111/2023/NQ-HĐND của HĐND tỉnh</t>
  </si>
  <si>
    <t>Chính sách cho người làm công tác tôn giáo theo Quyết định số 249/2016/QĐ-UBND</t>
  </si>
  <si>
    <t>Hỗ trợ KP HĐ111 theo số lượng được cấp có thẩm quyền giao</t>
  </si>
  <si>
    <t>Hỗ trợ thường xuyên hàng tháng cho thành viên Tổ bảo vệ ANTT ở cơ sở theo Nghị quyết 129/2024/NQ-HĐND</t>
  </si>
  <si>
    <t>Hỗ trợ cán bộ làm công tác cơ yếu theo Quyết định số 1725-QĐ/TU ngày 26/9/2025</t>
  </si>
  <si>
    <t>Kinh phí tặng thưởng kèm theo Huy hiệu Đảng</t>
  </si>
  <si>
    <t>Hỗ trợ KP phục vụ hoạt động cấp uỷ theo Quy định số 44/QĐ-TU ngày của Tỉnh uỷ</t>
  </si>
  <si>
    <t>Hỗ trợ một số nhiệm vụ khác</t>
  </si>
  <si>
    <t>Hỗ trợ hoạt động Ban Công tác 35</t>
  </si>
  <si>
    <t>Hỗ trợ gia hạn phần mềm KT MISA</t>
  </si>
  <si>
    <t>Hỗ trợ gia hạn phần mềm KT HCSN DAS</t>
  </si>
  <si>
    <t>Hỗ trợ chi chung</t>
  </si>
  <si>
    <t>(1) Quỹ lương</t>
  </si>
  <si>
    <t>(2) Hoạt động (19% MLCS đầu thời kỳ ổn định, không tính đối với dự kiến nâng lương định kỳ)</t>
  </si>
  <si>
    <t>(1) Chi chung sự nghiệp ngành</t>
  </si>
  <si>
    <t>(2) Phụ cấp dạy lớp ghép</t>
  </si>
  <si>
    <t>(3) Chính sách cho học sinh</t>
  </si>
  <si>
    <t>(4) Phụ cấp thể dục</t>
  </si>
  <si>
    <t>(5) Hợp đồng giáo viên theo NĐ 111/2022/NĐ-CP</t>
  </si>
  <si>
    <t>(6) KP giáo viên dạy HS khuyết tật</t>
  </si>
  <si>
    <t>(7) KP Trung tâm học tập cộng đồng</t>
  </si>
  <si>
    <t>MISA</t>
  </si>
  <si>
    <t>(1) Quỹ lương (80%)</t>
  </si>
  <si>
    <t>(2) Hoạt động (20%)</t>
  </si>
  <si>
    <t>KP thực hiện cuộc vận động "Toàn dân đoàn kết xây dựng NTM, đô thị văn minh" theo Thông tư số 121/2017/TT-BTC</t>
  </si>
  <si>
    <t>Hỗ trợ sinh hoạt phí cho Nghệ nhân nhân dân, nghệ nhân ưu tú có thu nhập thấp, hoàn cảnh khó khăn theo Nghị định 109/2018/NĐ-CP</t>
  </si>
  <si>
    <t>Hỗ trợ tiền điện hộ nghèo, hộ chính sách xã hội</t>
  </si>
  <si>
    <t>Chế độ trợ cấp hàng tháng đối với cán bộ xã đã nghỉ việc theo quy định</t>
  </si>
  <si>
    <t>Chế độ cán bộ lão thành cách mạng</t>
  </si>
  <si>
    <t>Chế độ phụ cấp thường xuyên đối với thanh niên xung phong</t>
  </si>
  <si>
    <t>Kinh phí chúc thọ, mừng thọ đối tượng 70,75,80,85 tuổi</t>
  </si>
  <si>
    <t>Kinh phí chúc thọ đối tượng 95 và trên 100 tuổi</t>
  </si>
  <si>
    <t>Kinh phí chúc thọ và in khung, thiếp đối với đối tượng tròn 90 tuổi, tròn 100 tuổi</t>
  </si>
  <si>
    <t>Tặng quà người có công với cách mạng, thân nhân người có công, CCB (tiền mặt)</t>
  </si>
  <si>
    <t>Lãnh đạo tỉnh tặng quà người có công tiêu biểu (1 người/1 xã, phường, 2.000.000 đồng quà tiền mặt, 500.000 đồng hiện vật) nhân dịp Tết nguyên đán và ngày TBLS 27/7</t>
  </si>
  <si>
    <t>Đại diện thân nhân liệt sỹ, thờ cúng BMVNAH (tiền mặt để mua lễ vật thắp hương Tết nguyên đán và ngày TBLS 27/7)</t>
  </si>
  <si>
    <t>Bảo trợ xã hội theo NĐ 20/2021/NĐ-CP và hưu trí xã hội theo NĐ 176/2025/NĐ-CP</t>
  </si>
  <si>
    <t>Mai táng phí cho các đối tượng CCB (theo các Quyết định của TTCP)</t>
  </si>
  <si>
    <t>Kinh phí thực hiện chính sách, chế độ ưu đãi NCC với cách mạng, thân nhân NCC với cách mạng, người trực tiếp tham gia kháng chiến</t>
  </si>
  <si>
    <t>Quà tặng tết cổ truyền hàng năm (theo đề xuất của Sở Y tế tại Văn bản số 4358/SYT-BTXH-PCTNXH ngày 14/11/2025)</t>
  </si>
  <si>
    <t>a) Cộng mục I-VIII (QLHC, VHTT, BĐXH, ANTT, QP, SNGD, ĐT-DN, KHCN)</t>
  </si>
  <si>
    <t xml:space="preserve">b) Các khoản loại trừ </t>
  </si>
  <si>
    <t>d) Bổ sung kinh phí (6%)</t>
  </si>
  <si>
    <t>a) Cộng mục I-XI</t>
  </si>
  <si>
    <t>d) Bổ sung kinh phí (0,5%)</t>
  </si>
  <si>
    <t>Cộng loại trừ</t>
  </si>
  <si>
    <t>Khác</t>
  </si>
  <si>
    <t>Phụ cấp công tác Đảng, đoàn thể khối xã</t>
  </si>
  <si>
    <t>Phụ cấp khu vực khối xã (không bao gồm SNGD)</t>
  </si>
  <si>
    <t>CS BHXH, BHYT cho CB bán chuyên trách ở thôn, TDP</t>
  </si>
  <si>
    <t>Tiền ăn trưa của trẻ em 3,4,5 tuổi</t>
  </si>
  <si>
    <t>Nghị định 238/2025/NĐ-CP</t>
  </si>
  <si>
    <t>Hỗ trợ học sinh khuyết tật theo TTLT số 42</t>
  </si>
  <si>
    <t>Hỗ trợ học bổng theo NĐ 57/2017/NĐ-CP</t>
  </si>
  <si>
    <t>Tết nguyên đán</t>
  </si>
  <si>
    <t>Ngày TBLS 27/7</t>
  </si>
  <si>
    <t>(1) Hỗ trợ tăng cường cơ sở vật chất giáo dục</t>
  </si>
  <si>
    <t>(2) Chi khác SN Giáo dục</t>
  </si>
  <si>
    <t xml:space="preserve">(4) Hỗ trợ tiền điện hộ nghèo, hộ chính sách xã hội </t>
  </si>
  <si>
    <t>(5) Trợ cấp xã hội hàng tháng cho các đối tượng bảo trợ xã hội</t>
  </si>
  <si>
    <t>(6) BHYT các đối tượng</t>
  </si>
  <si>
    <t>(7) Các chế độ chính sách bảo trợ xã hội</t>
  </si>
  <si>
    <t>(8) Chế độ con Liệt sỹ, TB,BB theo Quyết định số 3604/QĐ-UBND ngày 24/11/2016 của UBND tỉnh</t>
  </si>
  <si>
    <t>QLHC 
(Hỗ trợ một số nhiệm vụ khác)</t>
  </si>
  <si>
    <t>QLHC 
(Hỗ trợ chi chung)</t>
  </si>
  <si>
    <t>SN kinh tế (Tăng cường CSVC)</t>
  </si>
  <si>
    <t>(9) CS BHXH, BHYT cho CB bán chuyên trách ở thôn, TDP</t>
  </si>
  <si>
    <t>KP thẩm định giá đất</t>
  </si>
  <si>
    <t>Tăng cường CSVC</t>
  </si>
  <si>
    <t>Kinh phí quản lý, bảo trì, bảo dưỡng đường bộ, đường thuỷ năm 22026</t>
  </si>
  <si>
    <t>QLHC (Hỗ trợ chi chung)</t>
  </si>
  <si>
    <t>SN giáo dục (tăng cường cơ VC)</t>
  </si>
  <si>
    <t>A</t>
  </si>
  <si>
    <t>B</t>
  </si>
  <si>
    <t>Dự toán năm 2026</t>
  </si>
  <si>
    <t>Dự toán đã thực hiện (đến ngày 30/6/2026)</t>
  </si>
  <si>
    <t>Dự toán còn lại</t>
  </si>
  <si>
    <t>a</t>
  </si>
  <si>
    <t>b</t>
  </si>
  <si>
    <t>Dự toán chưa phân bổ chi tiết</t>
  </si>
  <si>
    <t>Dự toán đã phân bổ chi tiết (đến ngày 30/6/2026)</t>
  </si>
  <si>
    <t>Đã phân bổ chi tiết, chưa thực hiện (đến ngày 30/6/2026)</t>
  </si>
  <si>
    <t>Thu bổ sung từ ngân sách tỉnh</t>
  </si>
  <si>
    <t>Thu bổ sung cân đối</t>
  </si>
  <si>
    <t>2. Dự toán HĐND cấp xã quyết định</t>
  </si>
  <si>
    <t>NSCX</t>
  </si>
  <si>
    <t>3. Thực hiện đến ngày 30/6/2026</t>
  </si>
  <si>
    <t>4.1</t>
  </si>
  <si>
    <t>4.2</t>
  </si>
  <si>
    <t>Nội dung</t>
  </si>
  <si>
    <t>TỔNG HỢP PHÂN BỔ, SỬ DỤNG NGUỒN THU TIỀN SỬ DỤNG ĐẤT CẤP XÃ NĂM 2026</t>
  </si>
  <si>
    <t>Dự toán</t>
  </si>
  <si>
    <t>Số tiền đã phân bổ (đến ngày 30/6/2026)</t>
  </si>
  <si>
    <t>Tiền sử dụng đất còn lại chưa phân bổ</t>
  </si>
  <si>
    <r>
      <t xml:space="preserve">Dự toán 2026 
</t>
    </r>
    <r>
      <rPr>
        <sz val="10"/>
        <color theme="1"/>
        <rFont val="Times New Roman"/>
        <family val="1"/>
      </rPr>
      <t>(cấp xã hưởng)</t>
    </r>
  </si>
  <si>
    <r>
      <t xml:space="preserve">Thực hiện 6 tháng
</t>
    </r>
    <r>
      <rPr>
        <sz val="10"/>
        <color theme="1"/>
        <rFont val="Times New Roman"/>
        <family val="1"/>
      </rPr>
      <t>(ngày 30/6/2026)</t>
    </r>
  </si>
  <si>
    <t>UBND XÃ KỲ VĂN</t>
  </si>
  <si>
    <t>Thu từ NS cấp dưới nộp cấp trên</t>
  </si>
  <si>
    <t>V</t>
  </si>
  <si>
    <t>CHUYỂN NGUỒN KP ĐÃ GIAO DỰ TOÁN CHO CÁC ĐƠN VỊ</t>
  </si>
  <si>
    <t xml:space="preserve">Chuyển nguồn chương trình mục tiêu quốc gia </t>
  </si>
  <si>
    <t>Đa dạng hóa sinh kế, phát triển mô hình giảm nghèo nguồn vốn ngân sách trung ương</t>
  </si>
  <si>
    <t>Hỗ trợ phát triển sản xuất, cải thiện dinh dưỡng nguồn vốn ngân sách trung ương</t>
  </si>
  <si>
    <t>Truyền thông và giảm nghèo về thông tin nguồn vốn ngân sách trung ương</t>
  </si>
  <si>
    <t>Nâng cao năng lực và giám sát, đánh giá Chương trình nguồn vốn ngân sách trung ương</t>
  </si>
  <si>
    <t>Phát triển hạ tầng kinh tế - xã hội, cơ bản đồng bộ, hiện đại, đảm bảo kết nối nông thôn - đô thị và kết nối các vùng miền nguồn vốn ngân sách trung ương</t>
  </si>
  <si>
    <t>Nâng cao chất lượng đời sống văn hóa của người dân nông thôn bảo tồn và phát huy các giá trị văn hóa truyền thống theo hướng bền vững gắn với phát triển du lịch nông thôn nguồn vốn ngân sách trung ương</t>
  </si>
  <si>
    <t>Đẩy mạnh và nâng cao chất lượng các dịch vụ hành chính công nâng cao chất lượng hoạt động của chính quyền cơ sở thúc đẩy quá trình chuyển đổi số trong nông thôn mới, tăng cường ứng dụng công nghệ thôn nguồn NSTW</t>
  </si>
  <si>
    <t>Đa dạng hóa sinh kế, phát triển mô hình giảm nghèo nguồn vốn ngân sách cấp tỉnh</t>
  </si>
  <si>
    <t>Hỗ trợ phát triển sản xuất, cải thiện dinh dưỡng nguồn vốn ngân sách cấp tỉnh</t>
  </si>
  <si>
    <t>Truyền thông và giảm nghèo về thông tin nguồn vốn ngân sách cấp tỉnh</t>
  </si>
  <si>
    <t>Nâng cao năng lực và giám sát, đánh giá Chương trình nguồn vốn ngân sách cấp tỉnh</t>
  </si>
  <si>
    <t xml:space="preserve">Chuyển nguồn các QĐ giao sau 30/9 </t>
  </si>
  <si>
    <t>Kinh phí mua sắm trang thiết bị phục vụ dạy học và phục vụ hoạt động đội.(Kinh phí thực hiện không tự chủ)</t>
  </si>
  <si>
    <t>Kinh phí sữa chữa Trường TH&amp;THCS Kỳ Văn sau bão số 10 năm 2025 (Kinh phí thực hiện không tự chủ)</t>
  </si>
  <si>
    <t>Kinh phí mua sắm trang thiết bị các phòng ban (Kinh phí thực hiện không tự chủ)</t>
  </si>
  <si>
    <t>Kinh phí mua sắm hệ thống hội nghị trực tuyến  (Kinh phí thực hiện không tự chủ)</t>
  </si>
  <si>
    <t xml:space="preserve">Kinh phí bầu cử QH và HĐND </t>
  </si>
  <si>
    <t xml:space="preserve">Kinh phí làm sạch CSDL đất đai </t>
  </si>
  <si>
    <t>Kinh phí hoạt động</t>
  </si>
  <si>
    <t>Chi đầu tư phát triển</t>
  </si>
  <si>
    <t>Nâng cấp cống lòi tròn thôn Trung Sơn (MDA 8177537)</t>
  </si>
  <si>
    <t>Đường GT trục chính nội đồng (Tuyến từ nghĩa địa cồn mụ đến hồ cá liên sơn) (MDA 8150717)</t>
  </si>
  <si>
    <t>Sữa chữa trường tiểu học và THCS Kỳ Văn (MDA 8129710)</t>
  </si>
  <si>
    <t>CHUYỂN NGUỒN TẠI NGÂN SÁCH XÃ</t>
  </si>
  <si>
    <t>Đường GT thôn Tây Xuân, xã Kỳ Văn</t>
  </si>
  <si>
    <t>Đường giao thông ngõ xóm xã Kỳ Văn, tỉnh Hà Tĩnh</t>
  </si>
  <si>
    <t>Kênh mương nội đồng xã Kỳ Văn, tỉnh Hà Tĩnh</t>
  </si>
  <si>
    <t>Rãnh thoát nước đường giao thông nông thôn xã Kỳ Văn, tỉnh Hà Tĩnh</t>
  </si>
  <si>
    <t>Sửa chữa, cải tạo trụ sở làm việc UBND xã và các công trình phụ trợ. Hạng mục: nhà làm việc 02 tầng; Hội trường lớn UBND xã; xây khu nhà vệ sinh; nhà để xe; nâng cấp hàng rào, khuôn viên UBND xã</t>
  </si>
  <si>
    <t>Sữa chữa, nâng cấp Đường giao thông kết nối QL1A tại xã Kỳ Khang với nút giao cao tốc Bắc Nam tại xã Kỳ Văn (ĐH.91)</t>
  </si>
  <si>
    <t>Mua sắm trang thiết bị sử dụng tại cơ quan  Đảng ủy xã  (Kinh phí thực hiện không tự chủ)</t>
  </si>
  <si>
    <t>Mua sắm, sữa chữa và nâng cấp hệ thống camera an ninh  (Kinh phí thực hiện không tự chủ)</t>
  </si>
  <si>
    <t>Mua sắm trang thiết bị tại nhà ăn công an xã (Kinh phí thực hiện không tự chủ)</t>
  </si>
  <si>
    <t>Chuyển nguồn tăng thu tiết kiệm chi</t>
  </si>
  <si>
    <t>70% tăng thu NS năm 2025 thực hiện CCTL</t>
  </si>
  <si>
    <t>Tăng thu tiền đất năm 2024 (nguồn xã Kỳ Trung (cũ) năm 2024 chuyển nguồn sang năm 2025)</t>
  </si>
  <si>
    <t>Các khoản tăng thu so với dự toán, dự toán chi còn lại của cấp ngân sách đã được cấp có thẩm quyền quyết định phê duyệt phương án sử dụng vào năm sau</t>
  </si>
  <si>
    <t xml:space="preserve">Tăng thu tiền sử dụng đất </t>
  </si>
  <si>
    <t>Nộp trả ngân sách cấp trên do hết nhiệm vụ chi năm 2025</t>
  </si>
  <si>
    <t>1.1</t>
  </si>
  <si>
    <t>Nguồn kinh phí sắp xếp đơn vị hành chính cấp xã tại Nghị quyết 265/NQ-HĐND  ngày 24/7/2025 của HĐND Tỉnh).</t>
  </si>
  <si>
    <t>1.2</t>
  </si>
  <si>
    <t xml:space="preserve">QĐ số 3429/QĐ-UBND ngày 31/12/2025 KP Trung tâm dịch vụ xã </t>
  </si>
  <si>
    <t>1.3</t>
  </si>
  <si>
    <t>Phụ cấp Trung tâm HTCĐ</t>
  </si>
  <si>
    <t>1.4</t>
  </si>
  <si>
    <t>Thủy lợi phí</t>
  </si>
  <si>
    <t>1.5</t>
  </si>
  <si>
    <t>XL rác thải sinh hoạt</t>
  </si>
  <si>
    <t>1.6</t>
  </si>
  <si>
    <t xml:space="preserve">Chính sách bảo vệ đất trồng lúa </t>
  </si>
  <si>
    <t>1.7</t>
  </si>
  <si>
    <t>Tổ chuyển đổi số cộng đồng</t>
  </si>
  <si>
    <t>1.8</t>
  </si>
  <si>
    <t>KP tặng thưởng kèm theo Huy hiệu Đảng</t>
  </si>
  <si>
    <t>1.9</t>
  </si>
  <si>
    <t xml:space="preserve">Quốc phòng </t>
  </si>
  <si>
    <t>1.10</t>
  </si>
  <si>
    <t>Mai táng phí</t>
  </si>
  <si>
    <t>1.11</t>
  </si>
  <si>
    <t>Điện hộ nghèo</t>
  </si>
  <si>
    <t>1.12</t>
  </si>
  <si>
    <t>Các khoản chi theo chế độ và trợ cấp BTXH</t>
  </si>
  <si>
    <t>1.13</t>
  </si>
  <si>
    <t>Trợ cấp hưu xã (130) và đảm bảo XH khác</t>
  </si>
  <si>
    <t>Kinh phí thực hiện cải cách tiền lương (70%)/số kết dư</t>
  </si>
  <si>
    <t>Kinh phí hoạt động quản lý nhà nước, đảng, đoàn thể</t>
  </si>
  <si>
    <t>3.1</t>
  </si>
  <si>
    <t>Kinh phí hoạt động Văn phòng HĐND-UBND</t>
  </si>
  <si>
    <t>3.2</t>
  </si>
  <si>
    <t>Kinh phí hoạt động Văn phòng Đảng ủy</t>
  </si>
  <si>
    <t>3.3</t>
  </si>
  <si>
    <t>Kinh phí hoạt động UBMTTQ xã</t>
  </si>
  <si>
    <t>*</t>
  </si>
  <si>
    <t>Chi đầu tư XDCB</t>
  </si>
  <si>
    <t>Tiết kiệm chi 5%</t>
  </si>
  <si>
    <t>Trường mầm non Kỳ Văn</t>
  </si>
  <si>
    <t>Trường mầm non Kỳ Tây</t>
  </si>
  <si>
    <t>Trường mầm non Kỳ Trung</t>
  </si>
  <si>
    <t>Trường tiểu học Kỳ Tây</t>
  </si>
  <si>
    <t xml:space="preserve">Trường TH &amp; THCS Kỳ Văn </t>
  </si>
  <si>
    <t>Trường TH&amp; THCS Kỳ Trung</t>
  </si>
  <si>
    <t>Trường THCS Kỳ Tây</t>
  </si>
  <si>
    <t>Văn phòng HĐND-UBND xã</t>
  </si>
  <si>
    <t>Văn phòng Đảng uỷ xã</t>
  </si>
  <si>
    <t>Uỷ ban MTTQ xã</t>
  </si>
  <si>
    <t>Công an xã</t>
  </si>
  <si>
    <t>Ban chỉ huy Quân sự xã</t>
  </si>
  <si>
    <t>Trung tâm dịch vụ tổng hợp xã</t>
  </si>
  <si>
    <t>Ngân sách cấp trên do hết nhiệm vụ chi năm 2025</t>
  </si>
  <si>
    <t>Nguồn thu thường xuyên NS xã</t>
  </si>
  <si>
    <t>Phụ lục 07</t>
  </si>
  <si>
    <t>BÁO CÁO DỰ TOÁN TIẾT KIỆM CHI NGÂN SÁCH NHÀ NƯỚC NĂM 2026 THEO NGHỊ QUYẾT SỐ 135/NQ-CP NGÀY 22/5/20265 CỦA CHÍNH PHỦ</t>
  </si>
  <si>
    <t>Đơn vị: triệu đồng</t>
  </si>
  <si>
    <t>STT</t>
  </si>
  <si>
    <t>Đơn vị/Nội dung</t>
  </si>
  <si>
    <t>Tổng số</t>
  </si>
  <si>
    <t>Tổng cộng tiết kiệm theo Điều 1 Nghị quyết số 135/NQ-CP</t>
  </si>
  <si>
    <t>Tiết kiệm chi thường xuyên theo khoản 1 Điều 1 Nghị quyết số 135/NQ-CP</t>
  </si>
  <si>
    <t>Tiết kiệm thêm trên 5% chi thường xuyên theo khoản 2 Điều 1 Nghị quyết số 135/NQ-CP</t>
  </si>
  <si>
    <t>Tiết kiệm chi đầu tư phát triển theo Điều 2 Nghị quyết số 135/NQ-CP</t>
  </si>
  <si>
    <t xml:space="preserve">Tổng </t>
  </si>
  <si>
    <t>10% chi thường xuyên NSNN theo khoản 1 điều 1 Nghị quyết số 135/NQ-CP</t>
  </si>
  <si>
    <t>10% nguồn thu phí được khấu trừ để lại theo khoản 1 điều 1 Nghị quyết số 135/NQ-CP</t>
  </si>
  <si>
    <t xml:space="preserve">TK chi thường xuyên NSNN theo khoản 2 điều 1 Nghị quyết số 135/NQ-CP </t>
  </si>
  <si>
    <t xml:space="preserve">TK nguồn thu phí được khấu trừ để lại theo khoản 2 điều 1 Nghị quyết số 135/NQ-CP </t>
  </si>
  <si>
    <t>1=2+9</t>
  </si>
  <si>
    <t>2=3+6</t>
  </si>
  <si>
    <t>3=4+5</t>
  </si>
  <si>
    <t>6=7+8</t>
  </si>
  <si>
    <t>TỔNG CỘNG</t>
  </si>
  <si>
    <t>Chi quốc phòng</t>
  </si>
  <si>
    <t>Chi an ninh và trật tự, an toàn xã hội</t>
  </si>
  <si>
    <t>Chi Giáo dục - đào tạo và dạy nghề</t>
  </si>
  <si>
    <t>Chi Khoa học, công nghệ, đổi mới sáng tạo và chuyển đổi số</t>
  </si>
  <si>
    <t>Chi Văn hóa thông tin</t>
  </si>
  <si>
    <t>Chi Phát thanh, truyền hình</t>
  </si>
  <si>
    <t>Chi Thể dục thể thao</t>
  </si>
  <si>
    <t>Chi Bảo vệ môi trường</t>
  </si>
  <si>
    <t>Chi các hoạt động kinh tế</t>
  </si>
  <si>
    <t>Chi hoạt động của các cơ quan quản lý nhà nước, đảng, đoàn thể</t>
  </si>
  <si>
    <t>Chi Bảo đảm xã hội</t>
  </si>
  <si>
    <t>Chi ngành, lĩnh vực khác</t>
  </si>
  <si>
    <t>Chi Y tế, dân số và gia đình (Trạm y tế)</t>
  </si>
  <si>
    <t>Phụ lục số 08</t>
  </si>
  <si>
    <t>TỔNG HỢP GIẢI NGÂN VỐN KÉO DÀI THỰC HIỆN CHƯƠNG TRÌNH MTQG XÂY DỰNG NÔNG THÔN MỚI, GIẢM NGHÈO BỀN VỮNG VÀ PHÁT TRIỂN KINH TẾ - XÃ HỘI VÙNG ĐỒNG BÀO DÂN TỘC THIỂU SỐ VÀ MIỀN NÚI</t>
  </si>
  <si>
    <t>1. Nguồn vốn năm 2025 và các năm trước chưa giải ngân kéo dài sang năm 2026</t>
  </si>
  <si>
    <t>2. Số vốn đã giải ngân năm 2026</t>
  </si>
  <si>
    <t>3. Số vốn còn lại chưa giải ngân</t>
  </si>
  <si>
    <t>NS tỉnh</t>
  </si>
  <si>
    <t>NS xã</t>
  </si>
  <si>
    <t>Chương trình Nông thôn mới</t>
  </si>
  <si>
    <t>Vốn ĐTPT</t>
  </si>
  <si>
    <t>Vốn sự nghiệp</t>
  </si>
  <si>
    <t>Chương trình giảm nghèo bền vững</t>
  </si>
  <si>
    <t>Chương trình phát triển kinh tế - xã hội vùng đồng bào DTTS&amp;MN</t>
  </si>
  <si>
    <t>Đường giao thông thôn Tây Xuân</t>
  </si>
  <si>
    <t xml:space="preserve">Phát triển hạ tầng kinh tế-xã hội, cơ bản đồng bộ, hiện đại, đảm bảo kết nối nông thôn- đô thị và kết nối các vùng miền </t>
  </si>
  <si>
    <t>Nâng cao chất lượng đời sống văn hóa của người dân nông thôn; bảo tồn và phát huy các giá trị văn hóa truyền thống theo hướng bền vững gắn với phát triển du lịch nông thôn</t>
  </si>
  <si>
    <t xml:space="preserve">Đẩy mạnh và nâng cao chất lượng các dịch vụ hành chính công; nâng cao chất lượng hoạt động của chính quyền cơ sở; thúc đẩy quá trình chuyển đổi số trong NTM, tăng cường ứng dụng công nghệ thông tin, công nghệ số, xây dựng NTM thông minh… </t>
  </si>
  <si>
    <t>DA 2: Đa dạng hóa sinh kế, phát triển mô hình giảm nghèo</t>
  </si>
  <si>
    <t>DA 3: Hỗ trợ ph.triển sản xuất, cải thiện dinh dưỡng</t>
  </si>
  <si>
    <t>Tiểu DA 1: Hỗ trợ phát triển sản xuất trong lĩnh vực nông nghiệp</t>
  </si>
  <si>
    <t>Tiểu DA 2: Cải thiện dinh dưỡng</t>
  </si>
  <si>
    <t>DA 4: Phát triển giáo dục nghề nghiệp, việc làm bền vững</t>
  </si>
  <si>
    <t>Tiểu DA 1: Phát triển GDNN vùng nghèo, vùng khó khăn</t>
  </si>
  <si>
    <t>Tiểu DA 3: Hỗ trợ việc làm bền vững</t>
  </si>
  <si>
    <t>DA 6: Truyền thông và giảm nghèo về thông tin</t>
  </si>
  <si>
    <t>Tiểu DA 1: Giảm nghèo về thông tin</t>
  </si>
  <si>
    <t>Tiểu DA 2: Truyền thông giảm nghèo</t>
  </si>
  <si>
    <t>DA 7: Nâng cao năng lực và giám sát, đánh giá thực hiện CT</t>
  </si>
  <si>
    <t>Tiểu DA 1: Nâng cao năng lực thực hiện Chương trình</t>
  </si>
  <si>
    <t>Tiểu DA 2: Giám sát, đánh giá</t>
  </si>
  <si>
    <t>2.1</t>
  </si>
  <si>
    <t>2.2</t>
  </si>
  <si>
    <t>5.1</t>
  </si>
  <si>
    <t>5.2</t>
  </si>
  <si>
    <t>2.3</t>
  </si>
  <si>
    <t>QĐ số 32/QĐ-UBND ngày 06/02/2026 của UBND xã về việc chi chuyển nguồn ngân sách xã năm 2025 sang năm 2026</t>
  </si>
  <si>
    <t>Phụ lục số 09</t>
  </si>
  <si>
    <t>Chủ tài khoản</t>
  </si>
  <si>
    <t>Kế toán</t>
  </si>
  <si>
    <t>Số lượng người có chuyên ngành kế toán hiện có tại đơn vị</t>
  </si>
  <si>
    <t>Họ và tên</t>
  </si>
  <si>
    <t>Chức vụ</t>
  </si>
  <si>
    <t>Kế toán trưởng</t>
  </si>
  <si>
    <t>Phụ trách kế toán</t>
  </si>
  <si>
    <t>Cơ quan quản lý nhà nước</t>
  </si>
  <si>
    <t>Văn phòng HĐND-UBND</t>
  </si>
  <si>
    <t>Cơ quan MTTQ</t>
  </si>
  <si>
    <t>Đơn vị sự nghiệp</t>
  </si>
  <si>
    <t>Sự nghiệp giáo dục đào tạo</t>
  </si>
  <si>
    <t>Sự nghiệp kinh tế, SN khác</t>
  </si>
  <si>
    <t>Trung tâm dịch vụ tổng hợp</t>
  </si>
  <si>
    <t>Sự nghiệp y tế</t>
  </si>
  <si>
    <t>Trạm y tế xã</t>
  </si>
  <si>
    <t>Sự nghiệp…</t>
  </si>
  <si>
    <t>BÁO CÁO THỰC TRẠNG BỘ MÁY KẾ TOÁN TÀI CHÍNH CẤP XÃ</t>
  </si>
  <si>
    <t>Nguyễn Đức Thắng</t>
  </si>
  <si>
    <t>Nguyễn Văn Dương</t>
  </si>
  <si>
    <t>Nguyễn Văn Hệ</t>
  </si>
  <si>
    <t>Chủ tịch UBND xã</t>
  </si>
  <si>
    <t>Chủ tịch MTTQ xã</t>
  </si>
  <si>
    <t>Chánh VP Đảng ủy xã</t>
  </si>
  <si>
    <t>Võ Thị Huyền</t>
  </si>
  <si>
    <t>Dương Hoành</t>
  </si>
  <si>
    <t>Kiều Anh Tuấn</t>
  </si>
  <si>
    <t>Phan Công Toàn</t>
  </si>
  <si>
    <t>Phó chủ tịch UBND xã</t>
  </si>
  <si>
    <t>Hoàng Thị Huệ</t>
  </si>
  <si>
    <t>Võ Thị Mỹ</t>
  </si>
  <si>
    <t>Trường TH&amp;THCS Kỳ Văn</t>
  </si>
  <si>
    <t>Trường TH&amp;THCS Kỳ Trung</t>
  </si>
  <si>
    <t>Hiệu trưởng</t>
  </si>
  <si>
    <t>Trần Thị Ngọc Bích</t>
  </si>
  <si>
    <t>Dương Thị Trang</t>
  </si>
  <si>
    <t>Tô Thị Hương</t>
  </si>
  <si>
    <t>Nguyễn Thị Hải</t>
  </si>
  <si>
    <t>Hoàng Minh Hoàn</t>
  </si>
  <si>
    <t>Nguyễn Xuân Quý</t>
  </si>
  <si>
    <t>Nguyễn Thị Xuân</t>
  </si>
  <si>
    <t>Đặng Đình Thuận</t>
  </si>
  <si>
    <t xml:space="preserve">PT Trạm trưởng </t>
  </si>
  <si>
    <t>Kiêm nhiệm</t>
  </si>
  <si>
    <t>Vũ Việt Thành</t>
  </si>
  <si>
    <t>Bùi Thị Lam Hiếu</t>
  </si>
  <si>
    <t>Vũ Thị Khánh Huyền</t>
  </si>
  <si>
    <t>Nguyễn Thị Lai</t>
  </si>
  <si>
    <t>Phụ lục số 10</t>
  </si>
  <si>
    <t>TỔNG HỢP TÌNH HÌNH TIẾP NHẬN, QUẢN LÝ, THỰC HIỆN DỰ ÁN VÀ PHÂN BỔ, GIẢI NGÂN KẾ HOẠCH VỐN ĐẦU TƯ CÔNG NĂM 2026</t>
  </si>
  <si>
    <t>Danh mục dự án</t>
  </si>
  <si>
    <t>Quyết định đầu tư</t>
  </si>
  <si>
    <t>Lũy kế vốn đã giải ngân đến hết niên độ ngân sách năm 2025</t>
  </si>
  <si>
    <t>Kế hoạch vốn năm 2026</t>
  </si>
  <si>
    <t>Lũy kế vốn thanh toán từ đầu năm đến hết 30/6/2026</t>
  </si>
  <si>
    <t>Tổng giá trị khối lượng đã thực hiện đến ngày 30/6/2026</t>
  </si>
  <si>
    <t>Quyết định phê duyệt quyết toán (nếu có)</t>
  </si>
  <si>
    <t>Số quyết định; ngày, tháng, năm ban hành</t>
  </si>
  <si>
    <t xml:space="preserve">TMĐT </t>
  </si>
  <si>
    <t>Số quyết định; ngày, tháng, năm ban hành (Kế hoạch vốn năm 2026/vốn kéo dài)</t>
  </si>
  <si>
    <t>Tổng số 
(tất cả các nguồn vốn)</t>
  </si>
  <si>
    <t>Trong đó: vốn NSTW, NST</t>
  </si>
  <si>
    <t>Vốn kế hoạch năm trước được phép kéo dài (nếu có)</t>
  </si>
  <si>
    <t>Vốn kế hoạch giao trong năm</t>
  </si>
  <si>
    <t>Nguồn thu tiền sử dụng đất</t>
  </si>
  <si>
    <t>Vốn khác (*)</t>
  </si>
  <si>
    <t>10=11+14</t>
  </si>
  <si>
    <t>11=12+13</t>
  </si>
  <si>
    <t>14=15+16</t>
  </si>
  <si>
    <t>16=17+20</t>
  </si>
  <si>
    <t>17=18+19</t>
  </si>
  <si>
    <t>20=21+22</t>
  </si>
  <si>
    <t>DỰ ÁN ĐƯỢC BỐ TRÍ KẾ HOẠCH VỐN NĂM 2026</t>
  </si>
  <si>
    <t>Dự án tiếp nhận thẩm quyền quyết định chủ trương đầu tư/quyết định đầu tư từ cấp huyện (cũ)</t>
  </si>
  <si>
    <t>Dự án….</t>
  </si>
  <si>
    <t>Dự án tiếp nhận thẩm quyền quyết định chủ trương đầu tư/quyết định đầu tư từ cấp xã (cũ)</t>
  </si>
  <si>
    <r>
      <t xml:space="preserve">Khó khăn, vướng mắc và nguyên nhân </t>
    </r>
    <r>
      <rPr>
        <b/>
        <i/>
        <sz val="10"/>
        <rFont val="Times New Roman"/>
        <family val="1"/>
      </rPr>
      <t>(nêu rõ khó khăn, vướng mắc cụ thể tại khâu nào, thuộc trách nhiệm của đơn vị, địa phương nào,..)</t>
    </r>
  </si>
  <si>
    <r>
      <t xml:space="preserve">Kiến nghị, đề xuất phương án xử lý </t>
    </r>
    <r>
      <rPr>
        <b/>
        <i/>
        <sz val="10"/>
        <rFont val="Times New Roman"/>
        <family val="1"/>
      </rPr>
      <t>(nêu rõ thẩm quyền, cơ quan giải quyết, nội dung cần giải quyết,…)</t>
    </r>
  </si>
  <si>
    <t>Phụ lục số 11</t>
  </si>
  <si>
    <t>Tổng hợp tình hình theo dõi, hạch toán, kế toán và quản lý, sử dụng, xử lý tài sản công</t>
  </si>
  <si>
    <t>Loại tài sản</t>
  </si>
  <si>
    <t>SỐ ĐẦU KỲ
(01/01/2026)</t>
  </si>
  <si>
    <t>TÌNH TRẠNG QUẢN LÝ, XỬ LÝ TÀI SẢN ĐẾN NGÀY 20/7/2026</t>
  </si>
  <si>
    <t>Đơn vị tính</t>
  </si>
  <si>
    <t>Số lượng</t>
  </si>
  <si>
    <t>Nguyên giá
(đồng)</t>
  </si>
  <si>
    <t>Giá trị còn lại
(đồng)</t>
  </si>
  <si>
    <t>Giá trị đầu tư, nâng cấp, mở rộng, cải tạo (đồng)</t>
  </si>
  <si>
    <t>(1)</t>
  </si>
  <si>
    <t>(2)</t>
  </si>
  <si>
    <t>(3)</t>
  </si>
  <si>
    <t>(4)</t>
  </si>
  <si>
    <t>(5)</t>
  </si>
  <si>
    <t>(6)</t>
  </si>
  <si>
    <t>(7)</t>
  </si>
  <si>
    <t>(8)</t>
  </si>
  <si>
    <t>(9)</t>
  </si>
  <si>
    <t>Trụ sở làm việc, cơ sở hoạt động sự nghiệp (cơ sở nhà đất)</t>
  </si>
  <si>
    <t>Trích xuất danh mục cụ thể khi có yêu cầu</t>
  </si>
  <si>
    <t>Đất</t>
  </si>
  <si>
    <t>m2</t>
  </si>
  <si>
    <t>Nhà làm việc</t>
  </si>
  <si>
    <t>Xe ô tô</t>
  </si>
  <si>
    <t>Xe phục vụ công tác chung</t>
  </si>
  <si>
    <t>cái</t>
  </si>
  <si>
    <t>Xe chuyên dùng</t>
  </si>
  <si>
    <t>Phương tiện vận tải khác (nếu có)</t>
  </si>
  <si>
    <t>Máy móc, thiết bị</t>
  </si>
  <si>
    <t>Tài sản kết cấu hạ tầng đường bộ cấp xã quản lý</t>
  </si>
  <si>
    <t>Xác định theo tính chất tài sản cụ thể và chuẩn hóa tại phần mềm tổng kiểm kê</t>
  </si>
  <si>
    <t>Tài sản kết cấu hạ tầng thiết chế văn hóa - thể thao cấp xã, cấp thôn (nhà văn hóa, đài tưởng niệm, sân vận động…)</t>
  </si>
  <si>
    <t>Tài sản kết cấu hạ tầng cấp nước sạch</t>
  </si>
  <si>
    <t>Tài sản kết cấu hạ tầng thủy lợi</t>
  </si>
  <si>
    <t>Tài sản kết cấu hạ tầng cảng cá</t>
  </si>
  <si>
    <t>Tài sản kết cấu hạ tầng thương mại là chợ</t>
  </si>
  <si>
    <t>Tài sản kết cấu hạ tầng đê điều</t>
  </si>
  <si>
    <t>Tài sản kết cấu hạ tầng cụm công nghiệp</t>
  </si>
  <si>
    <t>Tài sản kết cấu hạ tầng khu công nghiệp</t>
  </si>
  <si>
    <t>Tài sản kết cấu hạ tầng đường sắt quốc gia</t>
  </si>
  <si>
    <t>Tài sản kết cấu hạ tầng đường sắt đô thị</t>
  </si>
  <si>
    <t>Tài sản kết cấu  hạ tầng đường thủy nội địa</t>
  </si>
  <si>
    <t>Tài sản kết cấu hạ tầng hàng không</t>
  </si>
  <si>
    <t>Tài sản kết cấu hạ tầng giao thông hàng hải</t>
  </si>
  <si>
    <t>Tài sản kết cấu hạ tầng khu kinh tế</t>
  </si>
  <si>
    <t>Tài sản kết cấu hạ tầng khu công nghệ cao</t>
  </si>
  <si>
    <t>Tài sản kết cấu hạ tầng khu công nghệ thông tin tập trung</t>
  </si>
  <si>
    <r>
      <t xml:space="preserve">Hướng dẫn báo cáo:
- Cột 3,4: </t>
    </r>
    <r>
      <rPr>
        <sz val="10"/>
        <color indexed="8"/>
        <rFont val="Times New Roman"/>
        <family val="1"/>
      </rPr>
      <t>Chỉ điền số tổng đối với loại tài sản 1 -4; Không cần nhập đối với các loại tài sản còn lại</t>
    </r>
    <r>
      <rPr>
        <b/>
        <sz val="10"/>
        <color indexed="8"/>
        <rFont val="Times New Roman"/>
        <family val="1"/>
      </rPr>
      <t xml:space="preserve">
- Cột 5,6,7: </t>
    </r>
    <r>
      <rPr>
        <sz val="10"/>
        <color indexed="8"/>
        <rFont val="Times New Roman"/>
        <family val="1"/>
      </rPr>
      <t xml:space="preserve">Nhập số tổng từng loại tài sản trên cơ sở phần mềm kế toán theo dõi MISA tại đơn vị và phần mềm tổng kiểm kê </t>
    </r>
    <r>
      <rPr>
        <i/>
        <sz val="10"/>
        <color indexed="8"/>
        <rFont val="Times New Roman"/>
        <family val="1"/>
      </rPr>
      <t>(trường hợp có chênh lệch số liệu giữa 2 phần mềm đề nghị báo cáo rõ lý do, vướng mắc)</t>
    </r>
    <r>
      <rPr>
        <b/>
        <sz val="10"/>
        <color indexed="8"/>
        <rFont val="Times New Roman"/>
        <family val="1"/>
      </rPr>
      <t xml:space="preserve">
- Cột 8: </t>
    </r>
    <r>
      <rPr>
        <sz val="10"/>
        <color indexed="8"/>
        <rFont val="Times New Roman"/>
        <family val="1"/>
      </rPr>
      <t xml:space="preserve">Ghi một trong các tình trạng: </t>
    </r>
    <r>
      <rPr>
        <b/>
        <sz val="10"/>
        <color indexed="8"/>
        <rFont val="Times New Roman"/>
        <family val="1"/>
      </rPr>
      <t>(i) Tiếp tục sử dụng;</t>
    </r>
    <r>
      <rPr>
        <sz val="10"/>
        <color indexed="8"/>
        <rFont val="Times New Roman"/>
        <family val="1"/>
      </rPr>
      <t xml:space="preserve"> </t>
    </r>
    <r>
      <rPr>
        <b/>
        <sz val="10"/>
        <color indexed="8"/>
        <rFont val="Times New Roman"/>
        <family val="1"/>
      </rPr>
      <t xml:space="preserve">(ii) Đã xử lý một trong các hình thức thu hồi, điều chuyển, bán, thanh lý, cho thuê.. và cung cấp danh mục tài sản đã xử lý cụ thể
- </t>
    </r>
    <r>
      <rPr>
        <sz val="10"/>
        <color indexed="8"/>
        <rFont val="Times New Roman"/>
        <family val="1"/>
      </rPr>
      <t>Trích xuất thông tin, danh mục từng loại tài sản cụ thể khi có yêu cầu</t>
    </r>
  </si>
  <si>
    <t>Phụ lục số 12</t>
  </si>
  <si>
    <t>DANH MỤC NHIỆM VỤ VÀ DỰ TOÁN KINH PHÍ MUA SẮM (HOẶC SỬA CHỮA, NÂNG CẤP)</t>
  </si>
  <si>
    <t>TÀI SẢN, TRANG THIẾT BỊ CỦA CÁC XÃ PHƯỜNG NĂM 2025, 2026</t>
  </si>
  <si>
    <t>Tên cơ quan, đơn vị</t>
  </si>
  <si>
    <t>Thông tin về tài sản</t>
  </si>
  <si>
    <r>
      <t xml:space="preserve">Dự toán kinh phí </t>
    </r>
    <r>
      <rPr>
        <i/>
        <sz val="10"/>
        <rFont val="Times New Roman"/>
        <family val="1"/>
      </rPr>
      <t>(triệu đồng)</t>
    </r>
  </si>
  <si>
    <t>Chủng loại</t>
  </si>
  <si>
    <t>Số lượng theo tiêu chuẩn, định mức</t>
  </si>
  <si>
    <t>Số lượng có tại thời điểm phê duyệt</t>
  </si>
  <si>
    <t>Số lượng đề xuất mua</t>
  </si>
  <si>
    <t>Mua sắm, sửa chữa, cải tạo, nâng cấp</t>
  </si>
  <si>
    <t>Nguồn NS tỉnh bố trí trong dự toán chi năm 2025, 2026</t>
  </si>
  <si>
    <t>Nguồn hợp pháp của đơn vị</t>
  </si>
  <si>
    <t>Tổng số:</t>
  </si>
  <si>
    <t>Năm 2025</t>
  </si>
  <si>
    <t>VP UBND xã</t>
  </si>
  <si>
    <t>Mua mới</t>
  </si>
  <si>
    <t>VP Đảng ủy xã</t>
  </si>
  <si>
    <t>Máy vi tính</t>
  </si>
  <si>
    <t xml:space="preserve">Chiếc </t>
  </si>
  <si>
    <t>Năm 2026</t>
  </si>
  <si>
    <t>Phụ lục số 13</t>
  </si>
  <si>
    <t>DANH MỤC NHIỆM VỤ VÀ DỰ TOÁN KINH PHÍ SỬA CHỮA, CẢI TẠO, NÂNG CẤP, MỞ RỘNG, XÂY DỰNG MỚI</t>
  </si>
  <si>
    <t>Tên công trình/hạng mục công trình</t>
  </si>
  <si>
    <t>Nội dung sửa chữa/cải tạo tại Quyết định phê duyệt nhiệm vụ</t>
  </si>
  <si>
    <t>Phụ lục 14</t>
  </si>
  <si>
    <t>BÁO CÁO DỰ ÁN ĐẦU TƯ NGOÀI NGÂN SÁCH TRÊN ĐỊA BÀN</t>
  </si>
  <si>
    <t>Tên dự án</t>
  </si>
  <si>
    <t>Nhà đầu tư</t>
  </si>
  <si>
    <r>
      <t xml:space="preserve">Loại DA
</t>
    </r>
    <r>
      <rPr>
        <i/>
        <sz val="10"/>
        <color rgb="FF000000"/>
        <rFont val="Times New Roman"/>
        <family val="1"/>
      </rPr>
      <t>(Chấp thuận NĐT; CTĐT chưa có NĐT; GCNĐT; GCNĐKĐT; Thành lập CCN; Đấu giá QDSDĐ; Đấu giá QKTKS)</t>
    </r>
  </si>
  <si>
    <r>
      <t xml:space="preserve">Cơ quan chấp thuận
</t>
    </r>
    <r>
      <rPr>
        <i/>
        <sz val="10"/>
        <color rgb="FF000000"/>
        <rFont val="Times New Roman"/>
        <family val="1"/>
      </rPr>
      <t>(UBND tỉnh; BQL KKT tỉnh; UBND huyện ...)</t>
    </r>
  </si>
  <si>
    <t>QĐ CTĐT; GCNĐT; GCNĐKĐT; VB chấp thuận DA</t>
  </si>
  <si>
    <t>Ngày chấp thuận lần đầu</t>
  </si>
  <si>
    <t>Địa điểm thực hiện DA</t>
  </si>
  <si>
    <t>Diện tích (ha)</t>
  </si>
  <si>
    <t>Vốn ĐT (tỷ đồng)</t>
  </si>
  <si>
    <t>Thời hạn hoạt động DA (năm)</t>
  </si>
  <si>
    <r>
      <t xml:space="preserve">Tiến độ thực hiện DA
</t>
    </r>
    <r>
      <rPr>
        <i/>
        <sz val="10"/>
        <color rgb="FF000000"/>
        <rFont val="Times New Roman"/>
        <family val="1"/>
      </rPr>
      <t>(Ghi ngày kết thúc tiến độ theo quy định tại VB gần nhất của CQ có thẩm quyền)</t>
    </r>
  </si>
  <si>
    <r>
      <t xml:space="preserve">Trạng thái dự án
</t>
    </r>
    <r>
      <rPr>
        <i/>
        <sz val="10"/>
        <color rgb="FF000000"/>
        <rFont val="Times New Roman"/>
        <family val="1"/>
      </rPr>
      <t>(Chưa thuê đất/ Đã thuê đất, chưa XD/ Đã hoàn thành hoạt động một phần/ Đã hoàn thành, hoạt động/ Đã chấm dứt)</t>
    </r>
  </si>
  <si>
    <t xml:space="preserve">Tình hình thực hiện DA
</t>
  </si>
  <si>
    <t>Tồn tại, vướng mắc</t>
  </si>
  <si>
    <t>Đề xuất phương án xử lý</t>
  </si>
  <si>
    <t>SĐT liên lạc của NĐT</t>
  </si>
  <si>
    <t>Phụ lục 15</t>
  </si>
  <si>
    <t>Tổng hợp dự án có tồn tại , vướng mắc, tồn đọng kéo dài</t>
  </si>
  <si>
    <t>Thông tin dự án đã được chấp thuận đầu tư</t>
  </si>
  <si>
    <t>Tình hình thực hiện</t>
  </si>
  <si>
    <t>Tóm tắt các tồn tại vướng mắc của dự án, các vi phạm của nhà đầu tư</t>
  </si>
  <si>
    <t>Lọai vướng mắc</t>
  </si>
  <si>
    <t>Kết quả xử lý đến ngày ---/   …./2026</t>
  </si>
  <si>
    <t>Phương án xử lý trong thời gian tới</t>
  </si>
  <si>
    <t>Đơn vị xử lý</t>
  </si>
  <si>
    <t>Thời hạn xử lý hoàn thành</t>
  </si>
  <si>
    <t>THUỘC NHÓM</t>
  </si>
  <si>
    <t>Ghi Chú</t>
  </si>
  <si>
    <t>Tên nhà đầu tư</t>
  </si>
  <si>
    <r>
      <t xml:space="preserve">QĐ đầu tư/Giấy CN ĐK ĐT </t>
    </r>
    <r>
      <rPr>
        <b/>
        <i/>
        <sz val="10"/>
        <rFont val="Times New Roman"/>
        <family val="1"/>
      </rPr>
      <t>(số, ngày)</t>
    </r>
  </si>
  <si>
    <t>Địa điểm</t>
  </si>
  <si>
    <t>Quy mô đầu tư</t>
  </si>
  <si>
    <t>Diện tích đất (m2)</t>
  </si>
  <si>
    <t>Tổng vốn đầu tư (tr.đồng)</t>
  </si>
  <si>
    <t>Tiến độ thực hiện</t>
  </si>
  <si>
    <t>Nhóm 245</t>
  </si>
  <si>
    <t>Nhóm 29 dự án BC UBKTTW</t>
  </si>
  <si>
    <t>Nhóm dự án trên Hệ thống 751 (Dự án nào thuộc Kế hoạch 1505 thì nêu bổ sung)</t>
  </si>
  <si>
    <t>Nhóm tồn đọng kéo dài (đề xuất chuyển qua Tổ 720)</t>
  </si>
  <si>
    <t>VP UBND-HĐND xã</t>
  </si>
  <si>
    <t xml:space="preserve"> +</t>
  </si>
  <si>
    <t>VP Đảng uỷ xã</t>
  </si>
  <si>
    <t>Đang sử dụng tốt</t>
  </si>
  <si>
    <t>MTTQ xã</t>
  </si>
  <si>
    <t xml:space="preserve">Máy tính </t>
  </si>
  <si>
    <t>Cái</t>
  </si>
  <si>
    <t>Tivi 75inch</t>
  </si>
  <si>
    <t>4.3</t>
  </si>
  <si>
    <t>Máy Scan</t>
  </si>
  <si>
    <t>Máy in</t>
  </si>
  <si>
    <t>chiến</t>
  </si>
  <si>
    <t xml:space="preserve">Bàn ghế làm việc </t>
  </si>
  <si>
    <t xml:space="preserve">bộ </t>
  </si>
  <si>
    <t xml:space="preserve">1 cái máy tính bàn đã hỏng đang làm thụ tục thanh lý </t>
  </si>
  <si>
    <t>Công trình</t>
  </si>
  <si>
    <t>Phòng Kinh tế</t>
  </si>
  <si>
    <t xml:space="preserve"> 5.1</t>
  </si>
  <si>
    <t>Phòng Văn hoá</t>
  </si>
  <si>
    <t>Khuôn viên</t>
  </si>
  <si>
    <t>6.1</t>
  </si>
  <si>
    <t>Bô Máy tính để bàn</t>
  </si>
  <si>
    <t>bộ</t>
  </si>
  <si>
    <t>Máy tính xách tay</t>
  </si>
  <si>
    <t>02</t>
  </si>
  <si>
    <t>máy scan</t>
  </si>
  <si>
    <t>Ti vi</t>
  </si>
  <si>
    <t>bộ mic hcc</t>
  </si>
  <si>
    <t>máy lấy số tự động hcc</t>
  </si>
  <si>
    <t>pm quản lý hcc</t>
  </si>
  <si>
    <t xml:space="preserve">Năm 2025 mua mới 3, những cái bàn giao lại từ 3 xã cũ đã hóng không thể sử dụng được </t>
  </si>
  <si>
    <t xml:space="preserve">Mua mới
</t>
  </si>
  <si>
    <t>May tính xách tay</t>
  </si>
  <si>
    <t>Máy potocapy</t>
  </si>
  <si>
    <t>mua mới</t>
  </si>
  <si>
    <t>Chiếc</t>
  </si>
  <si>
    <t>Mua mới`</t>
  </si>
  <si>
    <t xml:space="preserve">Đề xuất mua thêm 5 cái cho 5 vị trí </t>
  </si>
  <si>
    <t>Mua vi tính</t>
  </si>
  <si>
    <t>HẠNG MỤC CÔNG TRÌNH TRONG CÁC DỰ ÁN ĐÃ ĐẦU TƯ XÂY DỰNG CỦA CÁC XÃ  NĂM 2025, 2026</t>
  </si>
  <si>
    <t xml:space="preserve">Cải tạo Trụ sở Ủy ban xã Kỳ Văn - Hạng mục: Nhà công vụ 2 tầng, nhà để xe, sân bê tông
</t>
  </si>
  <si>
    <t>Nâng cấp cống Lòi Tròn thôn Trung Sơn</t>
  </si>
  <si>
    <t>Sữa chữa, nâng cấp Đường giao thông từ nút giao cao tốc Bắc- Nam xã Kỳ Văn (ĐH.91) kết nối QL1 tại xã Kỳ Khang</t>
  </si>
  <si>
    <t xml:space="preserve">Sửa chữa trụ sở Ủy ban nhân dân xã Kỳ Văn. Hạng mục: Sửa chữa nhà công vụ, nhà làm việc 1 tầng và 2 khối nhà làm việc 2 tầng  </t>
  </si>
  <si>
    <t>Đang thi công</t>
  </si>
  <si>
    <t xml:space="preserve"> QĐ số 928/QĐ-UBND ngày 29/12/2025 của UBND xã </t>
  </si>
  <si>
    <t xml:space="preserve"> QĐ số 746/QĐ-UBND ngày 19/11/2025 của UBND xã </t>
  </si>
  <si>
    <t xml:space="preserve"> QĐ số 482/QĐ-UBND ngày 22/4/2026 của UBND xã </t>
  </si>
  <si>
    <t xml:space="preserve"> QĐ số 690/QĐ-UBND ngày 26/6/2026 của UBND xã </t>
  </si>
  <si>
    <t>Sân thể thao trường TH&amp;THCS Kỳ Trung</t>
  </si>
  <si>
    <t xml:space="preserve"> QĐ số 768/QĐ-UBND ngày 14/7/2026 của UBND xã </t>
  </si>
  <si>
    <t>Nhà công vụ cho giáo viên trường Tiểu học - THCS Kỳ Tây, xã Kỳ Văn, tỉnh Hà Tĩnh</t>
  </si>
  <si>
    <t>DỰ ÁN KHÔNG THUỘC DANH MỤC BỐ TRÍ KẾ HOẠCH VỐN NĂM 2026</t>
  </si>
  <si>
    <t>Dự án do cấp xã mới phê duyệt 2026</t>
  </si>
  <si>
    <t xml:space="preserve"> QĐ số 763/QĐ-UBND ngày 10/7/2026 của UBND xã </t>
  </si>
  <si>
    <t>Khôi phục,sửa chữa nhà hiệu bộ và nhà học 2 tầng trường Tiểu học Kỳ Tây</t>
  </si>
  <si>
    <t xml:space="preserve"> QĐ số 798/QĐ-UBND ngày 27/7/2026 của UBND xã </t>
  </si>
  <si>
    <t>Cải tạo nhà làm việc 02 tầng và Hội trường Ủy ban nhân dân xã Kỳ Văn</t>
  </si>
  <si>
    <t xml:space="preserve"> QĐ số 761/QĐ-UBND ngày 07/7/2026 của UBND xã </t>
  </si>
  <si>
    <t>QĐ số 1747/QĐ-UBND ngày 02/7/2026 của UBND tỉnh</t>
  </si>
  <si>
    <t>QĐ số 803/QĐ-UBND ngày 28/7/2026 của UBND xã</t>
  </si>
  <si>
    <t>QĐ số 10/QĐ-UBND ngày 12/01/2026 của UBND xã;QĐ số 803/QĐ-UBND ngày 28/7/2026 của UBND xã</t>
  </si>
  <si>
    <t xml:space="preserve"> QĐ số 803/QĐ-UBND ngày 28/7/2026 của UBND xã</t>
  </si>
  <si>
    <t>CB đầu tư</t>
  </si>
  <si>
    <t xml:space="preserve"> QĐ số 894/QĐ-UBND ngày 26/12/2025 của UBND xã;QĐ số 10/QĐ-UBND ngày 12/01/2026 của UBND xã;QĐ số 803/QĐ-UBND ngày 28/7/2026 của UBND xã</t>
  </si>
  <si>
    <t>Nguồn tài trợ của NH công thương Việt Nam (tối đa không quá 3,5 tỷđồng tại TB số 384/HĐQT-NHCT-VPHĐQT2 ngày 28/04/2026 của NHTMCP Công thương Việt Nam về việc hỗ trợ an sinh xã hội tại xã Kỳ Văn, tỉnh Hà Tĩnh)</t>
  </si>
  <si>
    <t>QĐ số 894/QĐ-UBND ngày 26/12/2025 của UBND xã</t>
  </si>
  <si>
    <t>Đã hoàn thành</t>
  </si>
  <si>
    <t xml:space="preserve">Nâng cấp sữa chữa Đập cây trường </t>
  </si>
  <si>
    <t>Văn phòng HĐND - UBND xã</t>
  </si>
  <si>
    <t>Dãy nhà bộ môn cấp 4, dãy nhà học 2 tầng 6 phòng; dãy nhà nội trú giáo viên; dãy nhà học 02 tầng 8 phòng. Tổng diện tích 1.200m2</t>
  </si>
  <si>
    <t>Trường tiểu học và THCS Kỳ Văn</t>
  </si>
  <si>
    <t xml:space="preserve">Sữa chữa Trường TH &amp; THCS Kỳ Văn </t>
  </si>
  <si>
    <t xml:space="preserve">Sữa chữa Trường Mầm non Kỳ Văn </t>
  </si>
  <si>
    <t>Các dãy nhà cấp 4 lớp mái đã cũ, do ảnh hưởng bảo bị tốc mái. Tổng diện tích 770m2</t>
  </si>
  <si>
    <t xml:space="preserve">Sữa chữa nhà nội trú cấp 1,2 Kỳ Tây </t>
  </si>
  <si>
    <t>Tốc mái, hệ thống của chính, cửa sổ bị hỏng không sử dụng được, tường bị nứt thấm nước vào nhà (diện tích 300m2)</t>
  </si>
  <si>
    <t xml:space="preserve">Sữa chữa công trình ghi công các Liệt Sỹ </t>
  </si>
  <si>
    <t>Một số hạng mục nhà bia tưởng niệm bị hư hỏng (Khắc phục nguyên trạng)</t>
  </si>
  <si>
    <t>Sửa chữa, khôi phục đập, tràn xả lũ, cống lấy nước, kênh tưới sau cống và các hạng mục hư hỏng khác để phục vụ cấp nước tưới cho khoảng 40ha đất sản xuất nông nghiệp và nhu cầu dân sinh của nhân dân địa phương.</t>
  </si>
  <si>
    <t xml:space="preserve">Nhà công vụ cho giáo viên trường Tiểu học, THCS Kỳ Tây </t>
  </si>
  <si>
    <t>Nhà nội trú 6 phòng, xây dựng nhà hình chữ nhật với tổng diện tích mái: 268,4 m2; Sân trước và mái che sân làm bằng bê tông có diện tích 67,4 m2;Đường nội bộ và hàng rào;Sân đường nội bộ làm bằng bê tông có diện tích 56 m2;Hàng rào được xây bằng gạch không nung chiều cao 1,5m dày 110mm.</t>
  </si>
  <si>
    <t>Trường TH Kỳ Tây</t>
  </si>
  <si>
    <t>Khôi phục, sửa chữa một số hạng mục đã xuống cấp của nhà hiệu bộ và nhà học 2 tầng trường Tiểu học Kỳ Tây gồm 1 số hạng mục cơ bản: Thay mái, lát lại nền, thay hệ thống cửa, sơn sửa lại tường và một số hạng mục phụ trợ khác.</t>
  </si>
  <si>
    <t>DA đầu tư phát triển cây cao su</t>
  </si>
  <si>
    <t>Khai thác và chế biến mỏ đá xây dựng tại khu vực khe Lòi máng, xã Kỳ Tây, huyện Kỳ Anh</t>
  </si>
  <si>
    <t>Trang trại nông nghiệp tổng hợp</t>
  </si>
  <si>
    <t>Chợ xã Kỳ Văn</t>
  </si>
  <si>
    <t>Chợ Kỳ Tây</t>
  </si>
  <si>
    <t>Cửa hàng xăng dầu và Dịch vụ thương mại Kỳ Văn</t>
  </si>
  <si>
    <t>DA đầu tư xây dựng mô hình trồng cây ăn quả, cây dược liệu kết hợp chăn nuôi</t>
  </si>
  <si>
    <t>Cửa hàng xăng dầu và Dịch vụ thương mại tổng hợp</t>
  </si>
  <si>
    <t>Công ty trách nhiệm hữu hạn một thành viên Cao su Hà Tĩnh</t>
  </si>
  <si>
    <t>Công ty TNHH Thương mại Dịch vụ Lĩnh Cường Thịnh</t>
  </si>
  <si>
    <t>Hợp tác xã Dung Cường</t>
  </si>
  <si>
    <t>Hợp tác xã Môi trường và Quản lý chợ Lương Gia</t>
  </si>
  <si>
    <t>Công ty TNHH XD và Thương mại Quang Trung</t>
  </si>
  <si>
    <t>Công ty Xăng dầu Hà Tĩnh</t>
  </si>
  <si>
    <t>Ông Trần Hữu Huyên</t>
  </si>
  <si>
    <t>Công ty CP Đầu tư Nam Á</t>
  </si>
  <si>
    <t>UBND tỉnh</t>
  </si>
  <si>
    <t>28121000100, cấp ngày 24/8/2011</t>
  </si>
  <si>
    <t>1478/QĐ-UBND ngày 09/6/2016</t>
  </si>
  <si>
    <t>3498 ngày 02/12/2016</t>
  </si>
  <si>
    <t>355/QĐ-UBND ngày 24/01/2017</t>
  </si>
  <si>
    <t>QĐ số 403/QĐ-UBND ngày 30/1/2018</t>
  </si>
  <si>
    <t>Kỳ Hoa, Kỳ Văn, Kỳ Khang, Kỳ Lạc, Kỳ Thượng</t>
  </si>
  <si>
    <t>Kỳ Văn</t>
  </si>
  <si>
    <t>Theo Giấy phép khai thác</t>
  </si>
  <si>
    <t>50 năm</t>
  </si>
  <si>
    <t>Bắt đầu từ Quý I/2011 và hoàn thành vào Quý IV/2016</t>
  </si>
  <si>
    <t>Bắt đầu từ tháng 12/2013 và hoàn thành toàn bộ DA đưa vào khai thác tháng 4/2014</t>
  </si>
  <si>
    <t>Hoàn thành năm 2014</t>
  </si>
  <si>
    <t>05 tháng kể từ ngày có Quyết định cho thuê đất của cấp có thẩm quyền.</t>
  </si>
  <si>
    <t>8 tháng kể từ ngày có quyết định cho thuê đất của cấp có thẩm quyền, dự kiến khởi công tháng 5/2017</t>
  </si>
  <si>
    <t>06 tháng kể từ ngày có QĐ chấp thuận chủ trương</t>
  </si>
  <si>
    <t>Hoàn thành đưa DA vào hoạt động chậm nhất là 30/01/2020</t>
  </si>
  <si>
    <t>Nạo vét dòng chảy, sửa chữa bờ đập Cây Chay, thôn Đông Xuân, xã Kỳ Văn</t>
  </si>
  <si>
    <t>Xây kè đá hộc vào phần bị lỡ : Dài 15m x rộng 4,2m x sâu 0,9m = 57 m3. Máy ngoạm nạo vét mương, xúc đá vào chổ bị lỡ, khơi thông dòng chảy</t>
  </si>
  <si>
    <t>Đã hoàn thành, đang hoạt động</t>
  </si>
  <si>
    <t>0966926518- Anh Vinh</t>
  </si>
  <si>
    <t>0976477704 -Chị Lan</t>
  </si>
  <si>
    <t>HTX DVTH Toản Lan</t>
  </si>
  <si>
    <t>0962952015- Anh Hoành</t>
  </si>
  <si>
    <t>Không hoạt động từ năm 2019, đang làm thủ tục trả lại đất cho địa phương quản lý</t>
  </si>
  <si>
    <t>Dự án không thực hiện trồng cây cao su nữa</t>
  </si>
  <si>
    <t>Đề nghị thu hồi đất chuyển về địa phương quản lý</t>
  </si>
  <si>
    <t>GĐ cao su 0989731459</t>
  </si>
  <si>
    <t>Cây cao su do bão làm đổ, gãy, một phần diện tích do Quy hoạch hồ chứa nước Rào Trổ; Diện tích còn lại 169 ha người dân đã lấn chiếm trồng cây Keo tràm</t>
  </si>
  <si>
    <t>0941115666 -số trực công ty</t>
  </si>
  <si>
    <r>
      <t xml:space="preserve">Mã dự án </t>
    </r>
    <r>
      <rPr>
        <sz val="8"/>
        <rFont val="Times New Roman"/>
        <family val="1"/>
      </rPr>
      <t>(TABMIS)</t>
    </r>
  </si>
  <si>
    <t>Chi tiết PL03</t>
  </si>
  <si>
    <t>Chi tiết PL02</t>
  </si>
  <si>
    <t>Chi tiết PL01</t>
  </si>
  <si>
    <t>0963683579- Trần Hữu Huyên</t>
  </si>
  <si>
    <t>không tìm thấy</t>
  </si>
  <si>
    <t>(Kèm báo cáo số 204/BC-UBND ngày 24/8/2026 của UBND xã)</t>
  </si>
  <si>
    <r>
      <t xml:space="preserve">  </t>
    </r>
    <r>
      <rPr>
        <b/>
        <sz val="7"/>
        <rFont val="Times New Roman"/>
        <family val="1"/>
      </rPr>
      <t xml:space="preserve"> - Về hồ sơ, thủ tục:
   +</t>
    </r>
    <r>
      <rPr>
        <sz val="7"/>
        <rFont val="Times New Roman"/>
        <family val="1"/>
      </rPr>
      <t xml:space="preserve"> UBND  tỉnh phê duyệt QH ngày 27/8/2014
   + UBND  tỉnh cho thuê đất tại QĐ số 369/QĐ-UBND ngày 24/01/2017
   + Kết quả thực hiện các thủ tục GPMB, bàn giao đất thực địa, môi trường,...; ghi rõ các thủ tục chưa hoàn thành
   </t>
    </r>
    <r>
      <rPr>
        <b/>
        <sz val="7"/>
        <rFont val="Times New Roman"/>
        <family val="1"/>
      </rPr>
      <t xml:space="preserve"> - Về triển khai XD:</t>
    </r>
    <r>
      <rPr>
        <sz val="7"/>
        <rFont val="Times New Roman"/>
        <family val="1"/>
      </rPr>
      <t xml:space="preserve">
   + Đã hoàn thành:
   + Chưa hoàn thành: Chuồng trại chưa hoàn thành </t>
    </r>
  </si>
  <si>
    <t>Từ bão số 5, số 10 năm 2025 bị hư hỏng nên đang khôi phục do bão gây ra</t>
  </si>
  <si>
    <t xml:space="preserve"> khó khăn về nguồn mước để phục vụ trong chăn nuôi</t>
  </si>
  <si>
    <t>Chậm tiến độ thực hiện từ năm 2011 đến nay</t>
  </si>
  <si>
    <t>Thẩm quyền của UBND tỉnh</t>
  </si>
  <si>
    <t>xã Kỳ Tây (cũ)</t>
  </si>
  <si>
    <t>Dự án cấp nước cho Khu kinh tế Vũng Áng. Hạng muc: Lòng hồ rào trô tại xã Kỳ Tây</t>
  </si>
  <si>
    <t>Công ty cổ phần đầu tư và phát triển Vũng Áng</t>
  </si>
  <si>
    <t>Cửa hàng xăng dầu và thương mại tổng hợp Nam Khánh</t>
  </si>
  <si>
    <t>Công ty TNHH tổng hợp thương mại Nam Khánh</t>
  </si>
  <si>
    <t>CTNĐT</t>
  </si>
  <si>
    <t>16/CTĐT-UBND ngày 08/3/2021</t>
  </si>
  <si>
    <t>Hoàn thành toàn bộ DA đưa vào hoạt động
  trong 22 tháng kể từ ngày được chấp thuận chủ trương đầu tư</t>
  </si>
  <si>
    <t>Công ty xăng dầu Giang Nam</t>
  </si>
  <si>
    <t>0915127929- Anh Ngọc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</si>
</sst>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43" formatCode="_(* #,##0.00_);_(* \(#,##0.00\);_(* &quot;-&quot;??_);_(@_)"/>
    <numFmt numFmtId="164" formatCode="#,##0.0"/>
    <numFmt numFmtId="165" formatCode="_(* #,##0_);_(* \(#,##0\);_(* &quot;-&quot;??_);_(@_)"/>
    <numFmt numFmtId="166" formatCode="_(* #,##0.0_);_(* \(#,##0.0\);_(* &quot;-&quot;??_);_(@_)"/>
    <numFmt numFmtId="167" formatCode="#,###"/>
    <numFmt numFmtId="168" formatCode="#,###.0"/>
    <numFmt numFmtId="169" formatCode="#,##0.000"/>
    <numFmt numFmtId="170" formatCode="###,###"/>
    <numFmt numFmtId="171" formatCode="_(* #,##0.000_);_(* \(#,##0.000\);_(* &quot;-&quot;??_);_(@_)"/>
    <numFmt numFmtId="172" formatCode="_-* #,##0.00_-;\-* #,##0.00_-;_-* &quot;-&quot;??_-;_-@_-"/>
    <numFmt numFmtId="173" formatCode="dd/mm/yyyy;@"/>
    <numFmt numFmtId="174" formatCode="dd/mm/yy"/>
  </numFmts>
  <fonts count="53">
    <font>
      <sz val="12"/>
      <color theme="1"/>
      <name val="Times New Roman"/>
      <family val="2"/>
    </font>
    <font>
      <sz val="11"/>
      <color theme="1"/>
      <name val="Calibri"/>
      <family val="2"/>
      <scheme val="minor"/>
    </font>
    <font>
      <sz val="11"/>
      <color theme="1"/>
      <name val="Calibri"/>
      <family val="2"/>
      <scheme val="minor"/>
    </font>
    <font>
      <sz val="11"/>
      <color theme="1"/>
      <name val="Calibri"/>
      <family val="2"/>
      <scheme val="minor"/>
    </font>
    <font>
      <b/>
      <sz val="12"/>
      <color theme="1"/>
      <name val="Times New Roman"/>
      <family val="1"/>
    </font>
    <font>
      <b/>
      <sz val="10"/>
      <color theme="1"/>
      <name val="Times New Roman"/>
      <family val="1"/>
    </font>
    <font>
      <sz val="10"/>
      <color theme="1"/>
      <name val="Times New Roman"/>
      <family val="1"/>
    </font>
    <font>
      <i/>
      <sz val="12"/>
      <color theme="1"/>
      <name val="Times New Roman"/>
      <family val="1"/>
    </font>
    <font>
      <i/>
      <sz val="10"/>
      <color theme="1"/>
      <name val="Times New Roman"/>
      <family val="1"/>
    </font>
    <font>
      <b/>
      <i/>
      <sz val="10"/>
      <color theme="1"/>
      <name val="Times New Roman"/>
      <family val="1"/>
    </font>
    <font>
      <b/>
      <sz val="12"/>
      <name val="Times New Roman"/>
      <family val="1"/>
    </font>
    <font>
      <sz val="12"/>
      <name val="Times New Roman"/>
      <family val="1"/>
    </font>
    <font>
      <sz val="9"/>
      <name val="Times New Roman"/>
      <family val="1"/>
    </font>
    <font>
      <b/>
      <sz val="9"/>
      <name val="Times New Roman"/>
      <family val="1"/>
    </font>
    <font>
      <sz val="10"/>
      <name val="Times New Roman"/>
      <family val="1"/>
    </font>
    <font>
      <b/>
      <sz val="10"/>
      <name val="Times New Roman"/>
      <family val="1"/>
    </font>
    <font>
      <b/>
      <sz val="9"/>
      <color indexed="81"/>
      <name val="Tahoma"/>
      <family val="2"/>
    </font>
    <font>
      <b/>
      <sz val="11"/>
      <color theme="1"/>
      <name val="Times New Roman"/>
      <family val="1"/>
    </font>
    <font>
      <sz val="11"/>
      <color theme="1"/>
      <name val="Times New Roman"/>
      <family val="1"/>
    </font>
    <font>
      <i/>
      <sz val="11"/>
      <color theme="1"/>
      <name val="Times New Roman"/>
      <family val="1"/>
    </font>
    <font>
      <sz val="12"/>
      <color theme="1"/>
      <name val="Times New Roman"/>
      <family val="1"/>
    </font>
    <font>
      <sz val="10"/>
      <color rgb="FFFF0000"/>
      <name val="Times New Roman"/>
      <family val="1"/>
    </font>
    <font>
      <sz val="10"/>
      <color theme="1"/>
      <name val="Times New Roman"/>
      <family val="2"/>
    </font>
    <font>
      <b/>
      <sz val="10"/>
      <color theme="1"/>
      <name val="Times New Roman"/>
      <family val="2"/>
    </font>
    <font>
      <sz val="12"/>
      <color theme="1"/>
      <name val="Times New Roman"/>
      <family val="2"/>
    </font>
    <font>
      <sz val="11"/>
      <color indexed="8"/>
      <name val="Calibri"/>
      <family val="2"/>
    </font>
    <font>
      <sz val="10"/>
      <color rgb="FF000000"/>
      <name val="Times New Roman"/>
      <family val="1"/>
    </font>
    <font>
      <sz val="10"/>
      <name val="Arial"/>
      <family val="2"/>
    </font>
    <font>
      <b/>
      <sz val="10"/>
      <color rgb="FF000000"/>
      <name val="Times New Roman"/>
      <family val="1"/>
    </font>
    <font>
      <sz val="9"/>
      <color theme="1"/>
      <name val="Times New Roman"/>
      <family val="1"/>
    </font>
    <font>
      <sz val="10"/>
      <name val="Times New Roman"/>
      <family val="2"/>
    </font>
    <font>
      <sz val="9"/>
      <name val="Times New Roman"/>
      <family val="2"/>
    </font>
    <font>
      <b/>
      <sz val="9"/>
      <color theme="1"/>
      <name val="Times New Roman"/>
      <family val="1"/>
    </font>
    <font>
      <i/>
      <sz val="10"/>
      <name val="Times New Roman"/>
      <family val="1"/>
    </font>
    <font>
      <sz val="11"/>
      <name val="Times New Roman"/>
      <family val="1"/>
    </font>
    <font>
      <sz val="13"/>
      <name val="VnTime"/>
    </font>
    <font>
      <sz val="11"/>
      <name val="Times New Roman"/>
      <family val="2"/>
    </font>
    <font>
      <i/>
      <sz val="10"/>
      <color indexed="8"/>
      <name val="Times New Roman"/>
      <family val="1"/>
    </font>
    <font>
      <b/>
      <u/>
      <sz val="10"/>
      <name val="Times New Roman"/>
      <family val="1"/>
    </font>
    <font>
      <b/>
      <i/>
      <sz val="10"/>
      <name val="Times New Roman"/>
      <family val="1"/>
    </font>
    <font>
      <b/>
      <u/>
      <sz val="10"/>
      <color rgb="FFFF0000"/>
      <name val="Times New Roman"/>
      <family val="1"/>
    </font>
    <font>
      <b/>
      <u/>
      <sz val="10"/>
      <color rgb="FF000000"/>
      <name val="Times New Roman"/>
      <family val="1"/>
    </font>
    <font>
      <b/>
      <sz val="10"/>
      <color indexed="8"/>
      <name val="Times New Roman"/>
      <family val="1"/>
    </font>
    <font>
      <sz val="10"/>
      <color indexed="8"/>
      <name val="Times New Roman"/>
      <family val="1"/>
    </font>
    <font>
      <sz val="10"/>
      <color rgb="FF000000"/>
      <name val="Arial"/>
      <family val="2"/>
    </font>
    <font>
      <i/>
      <sz val="10"/>
      <color rgb="FF000000"/>
      <name val="Times New Roman"/>
      <family val="1"/>
    </font>
    <font>
      <sz val="12"/>
      <color theme="1"/>
      <name val="t"/>
      <family val="2"/>
    </font>
    <font>
      <sz val="9"/>
      <color indexed="81"/>
      <name val="Tahoma"/>
      <family val="2"/>
    </font>
    <font>
      <sz val="8"/>
      <name val="Times New Roman"/>
      <family val="1"/>
    </font>
    <font>
      <b/>
      <sz val="14"/>
      <color rgb="FF000000"/>
      <name val="TimesNewRomanPS-BoldMT"/>
    </font>
    <font>
      <sz val="7"/>
      <name val="Times New Roman"/>
      <family val="1"/>
    </font>
    <font>
      <b/>
      <sz val="7"/>
      <name val="Times New Roman"/>
      <family val="1"/>
    </font>
    <font>
      <i/>
      <sz val="11"/>
      <name val="Times New Roman"/>
      <family val="1"/>
    </font>
  </fonts>
  <fills count="8">
    <fill>
      <patternFill patternType="none"/>
    </fill>
    <fill>
      <patternFill patternType="gray125"/>
    </fill>
    <fill>
      <patternFill patternType="solid">
        <fgColor rgb="FFFFFF00"/>
        <bgColor indexed="64"/>
      </patternFill>
    </fill>
    <fill>
      <patternFill patternType="solid">
        <fgColor theme="5" tint="0.79998168889431442"/>
        <bgColor indexed="64"/>
      </patternFill>
    </fill>
    <fill>
      <patternFill patternType="solid">
        <fgColor rgb="FFFFFFFF"/>
        <bgColor indexed="64"/>
      </patternFill>
    </fill>
    <fill>
      <patternFill patternType="solid">
        <fgColor theme="0"/>
        <bgColor indexed="64"/>
      </patternFill>
    </fill>
    <fill>
      <patternFill patternType="solid">
        <fgColor indexed="9"/>
        <bgColor indexed="64"/>
      </patternFill>
    </fill>
    <fill>
      <patternFill patternType="solid">
        <fgColor theme="0"/>
        <bgColor rgb="FFFFFF00"/>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161616"/>
      </right>
      <top style="thin">
        <color rgb="FF161616"/>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indexed="64"/>
      </bottom>
      <diagonal/>
    </border>
    <border>
      <left style="thin">
        <color rgb="FF000000"/>
      </left>
      <right/>
      <top style="thin">
        <color rgb="FF000000"/>
      </top>
      <bottom style="thin">
        <color rgb="FF000000"/>
      </bottom>
      <diagonal/>
    </border>
  </borders>
  <cellStyleXfs count="23">
    <xf numFmtId="0" fontId="0" fillId="0" borderId="0"/>
    <xf numFmtId="43" fontId="24" fillId="0" borderId="0" applyFont="0" applyFill="0" applyBorder="0" applyAlignment="0" applyProtection="0"/>
    <xf numFmtId="0" fontId="27" fillId="0" borderId="0"/>
    <xf numFmtId="43" fontId="25" fillId="0" borderId="0" applyFont="0" applyFill="0" applyBorder="0" applyAlignment="0" applyProtection="0"/>
    <xf numFmtId="0" fontId="27" fillId="0" borderId="0"/>
    <xf numFmtId="0" fontId="35" fillId="0" borderId="0"/>
    <xf numFmtId="0" fontId="3" fillId="0" borderId="0"/>
    <xf numFmtId="0" fontId="3" fillId="0" borderId="0"/>
    <xf numFmtId="0" fontId="3" fillId="0" borderId="0"/>
    <xf numFmtId="0" fontId="2" fillId="0" borderId="0"/>
    <xf numFmtId="43" fontId="2"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44" fillId="0" borderId="0"/>
    <xf numFmtId="172" fontId="44" fillId="0" borderId="0" applyFont="0" applyFill="0" applyBorder="0" applyAlignment="0" applyProtection="0"/>
    <xf numFmtId="0" fontId="2" fillId="0" borderId="0"/>
    <xf numFmtId="43" fontId="2" fillId="0" borderId="0" applyFont="0" applyFill="0" applyBorder="0" applyAlignment="0" applyProtection="0"/>
    <xf numFmtId="0" fontId="46" fillId="0" borderId="0"/>
    <xf numFmtId="43" fontId="46" fillId="0" borderId="0" applyFont="0" applyFill="0" applyBorder="0" applyAlignment="0" applyProtection="0"/>
    <xf numFmtId="0" fontId="11" fillId="0" borderId="0"/>
    <xf numFmtId="0" fontId="1" fillId="0" borderId="0"/>
    <xf numFmtId="43" fontId="1" fillId="0" borderId="0" applyFont="0" applyFill="0" applyBorder="0" applyAlignment="0" applyProtection="0"/>
  </cellStyleXfs>
  <cellXfs count="611">
    <xf numFmtId="0" fontId="0" fillId="0" borderId="0" xfId="0"/>
    <xf numFmtId="0" fontId="0" fillId="0" borderId="0" xfId="0" applyAlignment="1">
      <alignment vertical="center"/>
    </xf>
    <xf numFmtId="0" fontId="0" fillId="0" borderId="0" xfId="0" applyAlignment="1">
      <alignment vertical="center" wrapText="1"/>
    </xf>
    <xf numFmtId="0" fontId="0" fillId="0" borderId="0" xfId="0" applyAlignment="1">
      <alignment horizontal="center" vertical="center"/>
    </xf>
    <xf numFmtId="0" fontId="0" fillId="0" borderId="0" xfId="0" applyAlignment="1">
      <alignment horizontal="center" vertical="center" wrapText="1"/>
    </xf>
    <xf numFmtId="0" fontId="4" fillId="0" borderId="0" xfId="0" applyFont="1" applyAlignment="1">
      <alignment vertical="center"/>
    </xf>
    <xf numFmtId="0" fontId="5" fillId="0" borderId="1" xfId="0" applyFont="1" applyBorder="1" applyAlignment="1">
      <alignment horizontal="center" vertical="center" wrapText="1"/>
    </xf>
    <xf numFmtId="0" fontId="5" fillId="0" borderId="0" xfId="0" applyFont="1" applyAlignment="1">
      <alignment horizontal="center" vertical="center" wrapText="1"/>
    </xf>
    <xf numFmtId="0" fontId="5" fillId="0" borderId="1" xfId="0" applyFont="1" applyBorder="1" applyAlignment="1">
      <alignment vertical="center" wrapText="1"/>
    </xf>
    <xf numFmtId="0" fontId="5" fillId="0" borderId="0" xfId="0" applyFont="1" applyAlignment="1">
      <alignment vertical="center" wrapText="1"/>
    </xf>
    <xf numFmtId="0" fontId="6" fillId="0" borderId="1" xfId="0" applyFont="1" applyBorder="1" applyAlignment="1">
      <alignment horizontal="center" vertical="center" wrapText="1"/>
    </xf>
    <xf numFmtId="0" fontId="6" fillId="0" borderId="1" xfId="0" applyFont="1" applyBorder="1" applyAlignment="1">
      <alignment vertical="center" wrapText="1"/>
    </xf>
    <xf numFmtId="0" fontId="6" fillId="0" borderId="0" xfId="0" applyFont="1" applyAlignment="1">
      <alignment vertical="center" wrapText="1"/>
    </xf>
    <xf numFmtId="0" fontId="6" fillId="0" borderId="0" xfId="0" applyFont="1" applyAlignment="1">
      <alignment horizontal="center" vertical="center" wrapText="1"/>
    </xf>
    <xf numFmtId="3" fontId="0" fillId="0" borderId="0" xfId="0" applyNumberFormat="1" applyAlignment="1">
      <alignment vertical="center"/>
    </xf>
    <xf numFmtId="3" fontId="5" fillId="0" borderId="1" xfId="0" applyNumberFormat="1"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vertical="center"/>
    </xf>
    <xf numFmtId="3" fontId="5" fillId="0" borderId="1" xfId="0" applyNumberFormat="1" applyFont="1" applyBorder="1" applyAlignment="1">
      <alignment vertical="center"/>
    </xf>
    <xf numFmtId="0" fontId="5" fillId="0" borderId="0" xfId="0" applyFont="1" applyAlignment="1">
      <alignment vertical="center"/>
    </xf>
    <xf numFmtId="3" fontId="6" fillId="0" borderId="1" xfId="0" applyNumberFormat="1" applyFont="1" applyBorder="1" applyAlignment="1">
      <alignment vertical="center"/>
    </xf>
    <xf numFmtId="0" fontId="6" fillId="0" borderId="1" xfId="0" applyFont="1" applyBorder="1" applyAlignment="1">
      <alignment vertical="center"/>
    </xf>
    <xf numFmtId="0" fontId="6" fillId="0" borderId="0" xfId="0" applyFont="1" applyAlignment="1">
      <alignment vertical="center"/>
    </xf>
    <xf numFmtId="0" fontId="6" fillId="0" borderId="1" xfId="0" applyFont="1" applyBorder="1" applyAlignment="1">
      <alignment horizontal="center" vertical="center"/>
    </xf>
    <xf numFmtId="0" fontId="4" fillId="0" borderId="0" xfId="0" applyFont="1" applyAlignment="1">
      <alignment horizontal="left" vertical="center"/>
    </xf>
    <xf numFmtId="3" fontId="4" fillId="0" borderId="0" xfId="0" applyNumberFormat="1" applyFont="1" applyAlignment="1">
      <alignment vertical="center"/>
    </xf>
    <xf numFmtId="3" fontId="11" fillId="0" borderId="0" xfId="0" applyNumberFormat="1" applyFont="1" applyFill="1" applyAlignment="1">
      <alignment vertical="center"/>
    </xf>
    <xf numFmtId="3" fontId="10" fillId="0" borderId="0" xfId="0" applyNumberFormat="1" applyFont="1" applyFill="1" applyAlignment="1">
      <alignment vertical="center"/>
    </xf>
    <xf numFmtId="3" fontId="11" fillId="0" borderId="0" xfId="0" applyNumberFormat="1" applyFont="1" applyFill="1" applyAlignment="1">
      <alignment horizontal="center" vertical="center"/>
    </xf>
    <xf numFmtId="3" fontId="11" fillId="0" borderId="0" xfId="0" applyNumberFormat="1" applyFont="1" applyFill="1" applyAlignment="1">
      <alignment vertical="center" wrapText="1"/>
    </xf>
    <xf numFmtId="3" fontId="11" fillId="0" borderId="0" xfId="0" applyNumberFormat="1" applyFont="1" applyFill="1" applyAlignment="1">
      <alignment horizontal="right" vertical="center"/>
    </xf>
    <xf numFmtId="3" fontId="12" fillId="0" borderId="0" xfId="0" applyNumberFormat="1" applyFont="1" applyFill="1" applyAlignment="1">
      <alignment horizontal="center" vertical="center" wrapText="1"/>
    </xf>
    <xf numFmtId="3" fontId="12" fillId="0" borderId="0" xfId="0" applyNumberFormat="1" applyFont="1" applyFill="1" applyAlignment="1">
      <alignment vertical="center" wrapText="1"/>
    </xf>
    <xf numFmtId="3" fontId="12" fillId="0" borderId="0" xfId="0" applyNumberFormat="1" applyFont="1" applyFill="1" applyAlignment="1">
      <alignment horizontal="left" vertical="center" wrapText="1"/>
    </xf>
    <xf numFmtId="3" fontId="15" fillId="0" borderId="1" xfId="0" applyNumberFormat="1" applyFont="1" applyFill="1" applyBorder="1" applyAlignment="1">
      <alignment horizontal="center" vertical="center"/>
    </xf>
    <xf numFmtId="3" fontId="15" fillId="0" borderId="1" xfId="0" applyNumberFormat="1" applyFont="1" applyFill="1" applyBorder="1" applyAlignment="1">
      <alignment vertical="center"/>
    </xf>
    <xf numFmtId="164" fontId="15" fillId="0" borderId="1" xfId="0" applyNumberFormat="1" applyFont="1" applyFill="1" applyBorder="1" applyAlignment="1">
      <alignment vertical="center"/>
    </xf>
    <xf numFmtId="3" fontId="15" fillId="0" borderId="0" xfId="0" applyNumberFormat="1" applyFont="1" applyFill="1" applyAlignment="1">
      <alignment vertical="center"/>
    </xf>
    <xf numFmtId="3" fontId="14" fillId="0" borderId="0" xfId="0" applyNumberFormat="1" applyFont="1" applyFill="1" applyAlignment="1">
      <alignment vertical="center"/>
    </xf>
    <xf numFmtId="3" fontId="15" fillId="0" borderId="1" xfId="0" applyNumberFormat="1" applyFont="1" applyFill="1" applyBorder="1" applyAlignment="1">
      <alignment vertical="center" wrapText="1"/>
    </xf>
    <xf numFmtId="0" fontId="17" fillId="0" borderId="0" xfId="0" applyFont="1" applyAlignment="1">
      <alignment horizontal="left" vertical="center"/>
    </xf>
    <xf numFmtId="0" fontId="18" fillId="0" borderId="0" xfId="0" applyFont="1" applyAlignment="1">
      <alignment vertical="center" wrapText="1"/>
    </xf>
    <xf numFmtId="0" fontId="18" fillId="0" borderId="0" xfId="0" applyFont="1" applyAlignment="1">
      <alignment horizontal="center" vertical="center" wrapText="1"/>
    </xf>
    <xf numFmtId="3" fontId="21" fillId="2" borderId="0" xfId="0" applyNumberFormat="1" applyFont="1" applyFill="1" applyAlignment="1">
      <alignment vertical="center"/>
    </xf>
    <xf numFmtId="3" fontId="6" fillId="0" borderId="1" xfId="0" applyNumberFormat="1" applyFont="1" applyBorder="1" applyAlignment="1">
      <alignment horizontal="right" vertical="center"/>
    </xf>
    <xf numFmtId="0" fontId="4" fillId="0" borderId="0" xfId="0" applyFont="1" applyAlignment="1">
      <alignment horizontal="center" vertical="center"/>
    </xf>
    <xf numFmtId="0" fontId="6" fillId="0" borderId="0" xfId="0" applyFont="1" applyAlignment="1">
      <alignment horizontal="center" vertical="center"/>
    </xf>
    <xf numFmtId="0" fontId="5" fillId="3" borderId="1" xfId="0" applyFont="1" applyFill="1" applyBorder="1" applyAlignment="1">
      <alignment horizontal="center" vertical="center"/>
    </xf>
    <xf numFmtId="3" fontId="5" fillId="3" borderId="1" xfId="0" applyNumberFormat="1" applyFont="1" applyFill="1" applyBorder="1" applyAlignment="1">
      <alignment horizontal="right" vertical="center"/>
    </xf>
    <xf numFmtId="0" fontId="5" fillId="3" borderId="1" xfId="0" applyFont="1" applyFill="1" applyBorder="1" applyAlignment="1">
      <alignment vertical="center"/>
    </xf>
    <xf numFmtId="0" fontId="5" fillId="3" borderId="0" xfId="0" applyFont="1" applyFill="1" applyAlignment="1">
      <alignment horizontal="center" vertical="center"/>
    </xf>
    <xf numFmtId="0" fontId="5" fillId="3" borderId="0" xfId="0" applyFont="1" applyFill="1" applyAlignment="1">
      <alignment vertical="center"/>
    </xf>
    <xf numFmtId="0" fontId="22" fillId="0" borderId="1" xfId="0" applyFont="1" applyBorder="1" applyAlignment="1">
      <alignment horizontal="center" vertical="center" wrapText="1"/>
    </xf>
    <xf numFmtId="0" fontId="22" fillId="0" borderId="0" xfId="0" applyFont="1" applyAlignment="1">
      <alignment horizontal="center" vertical="center" wrapText="1"/>
    </xf>
    <xf numFmtId="0" fontId="23" fillId="3" borderId="1" xfId="0" applyFont="1" applyFill="1" applyBorder="1" applyAlignment="1">
      <alignment horizontal="center" vertical="center" wrapText="1"/>
    </xf>
    <xf numFmtId="0" fontId="23" fillId="3" borderId="1" xfId="0" applyFont="1" applyFill="1" applyBorder="1" applyAlignment="1">
      <alignment vertical="center" wrapText="1"/>
    </xf>
    <xf numFmtId="0" fontId="23" fillId="3" borderId="0" xfId="0" applyFont="1" applyFill="1" applyAlignment="1">
      <alignment vertical="center" wrapText="1"/>
    </xf>
    <xf numFmtId="0" fontId="22" fillId="0" borderId="1" xfId="0" applyFont="1" applyBorder="1" applyAlignment="1">
      <alignment vertical="center" wrapText="1"/>
    </xf>
    <xf numFmtId="0" fontId="22" fillId="0" borderId="0" xfId="0" applyFont="1" applyAlignment="1">
      <alignment vertical="center" wrapText="1"/>
    </xf>
    <xf numFmtId="3" fontId="0" fillId="0" borderId="0" xfId="0" applyNumberFormat="1" applyAlignment="1">
      <alignment vertical="center" wrapText="1"/>
    </xf>
    <xf numFmtId="3" fontId="23" fillId="3" borderId="1" xfId="0" applyNumberFormat="1" applyFont="1" applyFill="1" applyBorder="1" applyAlignment="1">
      <alignment vertical="center" wrapText="1"/>
    </xf>
    <xf numFmtId="3" fontId="22" fillId="0" borderId="1" xfId="0" applyNumberFormat="1" applyFont="1" applyBorder="1" applyAlignment="1">
      <alignment vertical="center" wrapText="1"/>
    </xf>
    <xf numFmtId="0" fontId="23" fillId="3" borderId="0" xfId="0" applyFont="1" applyFill="1" applyAlignment="1">
      <alignment horizontal="center" vertical="center" wrapText="1"/>
    </xf>
    <xf numFmtId="0" fontId="5" fillId="3" borderId="6" xfId="0" applyFont="1" applyFill="1" applyBorder="1" applyAlignment="1">
      <alignment horizontal="center" vertical="center" wrapText="1"/>
    </xf>
    <xf numFmtId="0" fontId="5" fillId="3" borderId="0" xfId="0" applyFont="1" applyFill="1" applyAlignment="1">
      <alignment horizontal="center" vertical="center" wrapText="1"/>
    </xf>
    <xf numFmtId="0" fontId="6" fillId="3" borderId="0" xfId="0" applyFont="1" applyFill="1" applyAlignment="1">
      <alignment horizontal="center" vertical="center" wrapText="1"/>
    </xf>
    <xf numFmtId="3" fontId="18" fillId="0" borderId="0" xfId="0" applyNumberFormat="1" applyFont="1" applyAlignment="1">
      <alignment vertical="center" wrapText="1"/>
    </xf>
    <xf numFmtId="3" fontId="19" fillId="0" borderId="0" xfId="0" applyNumberFormat="1" applyFont="1" applyAlignment="1">
      <alignment vertical="center" wrapText="1"/>
    </xf>
    <xf numFmtId="3" fontId="6" fillId="0" borderId="1" xfId="0" applyNumberFormat="1" applyFont="1" applyBorder="1" applyAlignment="1">
      <alignment horizontal="center" vertical="center" wrapText="1"/>
    </xf>
    <xf numFmtId="3" fontId="5" fillId="3" borderId="6" xfId="0" applyNumberFormat="1" applyFont="1" applyFill="1" applyBorder="1" applyAlignment="1">
      <alignment horizontal="right" vertical="center" wrapText="1"/>
    </xf>
    <xf numFmtId="3" fontId="5" fillId="0" borderId="1" xfId="0" applyNumberFormat="1" applyFont="1" applyBorder="1" applyAlignment="1">
      <alignment vertical="center" wrapText="1"/>
    </xf>
    <xf numFmtId="3" fontId="6" fillId="0" borderId="1" xfId="0" applyNumberFormat="1" applyFont="1" applyBorder="1" applyAlignment="1">
      <alignment vertical="center" wrapText="1"/>
    </xf>
    <xf numFmtId="3" fontId="8" fillId="0" borderId="1" xfId="0" applyNumberFormat="1" applyFont="1" applyBorder="1" applyAlignment="1">
      <alignment vertical="center" wrapText="1"/>
    </xf>
    <xf numFmtId="3" fontId="9" fillId="0" borderId="1" xfId="0" applyNumberFormat="1" applyFont="1" applyBorder="1" applyAlignment="1">
      <alignment vertical="center" wrapText="1"/>
    </xf>
    <xf numFmtId="3" fontId="7" fillId="0" borderId="0" xfId="0" applyNumberFormat="1" applyFont="1" applyAlignment="1">
      <alignment vertical="center" wrapText="1"/>
    </xf>
    <xf numFmtId="3" fontId="20" fillId="0" borderId="0" xfId="0" applyNumberFormat="1" applyFont="1" applyAlignment="1">
      <alignment vertical="center" wrapText="1"/>
    </xf>
    <xf numFmtId="0" fontId="5" fillId="3" borderId="1" xfId="0" applyFont="1" applyFill="1" applyBorder="1" applyAlignment="1">
      <alignment horizontal="center" vertical="center" wrapText="1"/>
    </xf>
    <xf numFmtId="3" fontId="5" fillId="3" borderId="1" xfId="0" applyNumberFormat="1" applyFont="1" applyFill="1" applyBorder="1" applyAlignment="1">
      <alignment horizontal="center" vertical="center" wrapText="1"/>
    </xf>
    <xf numFmtId="3" fontId="4" fillId="0" borderId="0" xfId="0" applyNumberFormat="1" applyFont="1" applyFill="1" applyAlignment="1">
      <alignment vertical="center"/>
    </xf>
    <xf numFmtId="3" fontId="0" fillId="0" borderId="0" xfId="0" applyNumberFormat="1" applyFill="1" applyAlignment="1">
      <alignment vertical="center"/>
    </xf>
    <xf numFmtId="3" fontId="6" fillId="0" borderId="1" xfId="0" applyNumberFormat="1" applyFont="1" applyFill="1" applyBorder="1" applyAlignment="1">
      <alignment horizontal="center" vertical="center" wrapText="1"/>
    </xf>
    <xf numFmtId="164" fontId="5" fillId="0" borderId="1" xfId="0" applyNumberFormat="1" applyFont="1" applyBorder="1" applyAlignment="1">
      <alignment vertical="center" wrapText="1"/>
    </xf>
    <xf numFmtId="164" fontId="8" fillId="0" borderId="1" xfId="0" applyNumberFormat="1" applyFont="1" applyBorder="1" applyAlignment="1">
      <alignment vertical="center" wrapText="1"/>
    </xf>
    <xf numFmtId="164" fontId="5" fillId="3" borderId="6" xfId="0" applyNumberFormat="1" applyFont="1" applyFill="1" applyBorder="1" applyAlignment="1">
      <alignment horizontal="right" vertical="center" wrapText="1"/>
    </xf>
    <xf numFmtId="4" fontId="6" fillId="0" borderId="1" xfId="0" applyNumberFormat="1" applyFont="1" applyBorder="1" applyAlignment="1">
      <alignment vertical="center" wrapText="1"/>
    </xf>
    <xf numFmtId="165" fontId="26" fillId="4" borderId="1" xfId="1" applyNumberFormat="1" applyFont="1" applyFill="1" applyBorder="1" applyAlignment="1">
      <alignment vertical="center" wrapText="1"/>
    </xf>
    <xf numFmtId="166" fontId="26" fillId="4" borderId="1" xfId="1" applyNumberFormat="1" applyFont="1" applyFill="1" applyBorder="1" applyAlignment="1">
      <alignment vertical="center" wrapText="1"/>
    </xf>
    <xf numFmtId="43" fontId="6" fillId="0" borderId="0" xfId="0" applyNumberFormat="1" applyFont="1" applyAlignment="1">
      <alignment vertical="center" wrapText="1"/>
    </xf>
    <xf numFmtId="0" fontId="17" fillId="0" borderId="1" xfId="0" applyFont="1" applyBorder="1" applyAlignment="1">
      <alignment horizontal="left" vertical="center" wrapText="1"/>
    </xf>
    <xf numFmtId="0" fontId="5" fillId="0" borderId="1" xfId="0" applyFont="1" applyBorder="1" applyAlignment="1">
      <alignment horizontal="left" vertical="center" wrapText="1"/>
    </xf>
    <xf numFmtId="0" fontId="6" fillId="0" borderId="1" xfId="0" applyFont="1" applyBorder="1" applyAlignment="1">
      <alignment horizontal="left" vertical="center" wrapText="1"/>
    </xf>
    <xf numFmtId="0" fontId="26" fillId="4" borderId="1" xfId="0" applyFont="1" applyFill="1" applyBorder="1" applyAlignment="1">
      <alignment horizontal="left" vertical="center" wrapText="1"/>
    </xf>
    <xf numFmtId="0" fontId="14" fillId="0" borderId="1" xfId="0" applyFont="1" applyBorder="1" applyAlignment="1">
      <alignment horizontal="center" vertical="center"/>
    </xf>
    <xf numFmtId="0" fontId="14" fillId="4" borderId="1" xfId="0" applyFont="1" applyFill="1" applyBorder="1" applyAlignment="1">
      <alignment horizontal="left" vertical="center" wrapText="1"/>
    </xf>
    <xf numFmtId="1" fontId="14" fillId="0" borderId="1" xfId="2" applyNumberFormat="1" applyFont="1" applyFill="1" applyBorder="1" applyAlignment="1">
      <alignment horizontal="left" vertical="center" wrapText="1"/>
    </xf>
    <xf numFmtId="0" fontId="14" fillId="0" borderId="1" xfId="0" applyFont="1" applyBorder="1" applyAlignment="1">
      <alignment vertical="center" wrapText="1"/>
    </xf>
    <xf numFmtId="0" fontId="26" fillId="0" borderId="1" xfId="0" applyFont="1" applyBorder="1" applyAlignment="1">
      <alignment vertical="center" wrapText="1"/>
    </xf>
    <xf numFmtId="3" fontId="15" fillId="0" borderId="1" xfId="0" applyNumberFormat="1" applyFont="1" applyBorder="1" applyAlignment="1">
      <alignment horizontal="right" vertical="center" wrapText="1"/>
    </xf>
    <xf numFmtId="3" fontId="14" fillId="0" borderId="1" xfId="0" applyNumberFormat="1" applyFont="1" applyBorder="1" applyAlignment="1">
      <alignment horizontal="right" vertical="center" wrapText="1"/>
    </xf>
    <xf numFmtId="164" fontId="5" fillId="0" borderId="1" xfId="0" applyNumberFormat="1" applyFont="1" applyBorder="1" applyAlignment="1">
      <alignment vertical="center"/>
    </xf>
    <xf numFmtId="3" fontId="6" fillId="0" borderId="0" xfId="0" applyNumberFormat="1" applyFont="1" applyAlignment="1">
      <alignment horizontal="center" vertical="center"/>
    </xf>
    <xf numFmtId="0" fontId="29" fillId="0" borderId="1" xfId="0" applyFont="1" applyBorder="1" applyAlignment="1">
      <alignment horizontal="center" vertical="center" wrapText="1"/>
    </xf>
    <xf numFmtId="0" fontId="30" fillId="5" borderId="1" xfId="0" applyFont="1" applyFill="1" applyBorder="1" applyAlignment="1">
      <alignment vertical="center" wrapText="1"/>
    </xf>
    <xf numFmtId="0" fontId="31" fillId="5" borderId="1" xfId="0" applyFont="1" applyFill="1" applyBorder="1" applyAlignment="1">
      <alignment vertical="center" wrapText="1"/>
    </xf>
    <xf numFmtId="164" fontId="30" fillId="0" borderId="1" xfId="0" applyNumberFormat="1" applyFont="1" applyBorder="1" applyAlignment="1">
      <alignment vertical="center"/>
    </xf>
    <xf numFmtId="164" fontId="31" fillId="0" borderId="1" xfId="3" applyNumberFormat="1" applyFont="1" applyBorder="1" applyAlignment="1">
      <alignment vertical="center"/>
    </xf>
    <xf numFmtId="164" fontId="14" fillId="4" borderId="1" xfId="1" applyNumberFormat="1" applyFont="1" applyFill="1" applyBorder="1" applyAlignment="1">
      <alignment horizontal="right" vertical="center" wrapText="1"/>
    </xf>
    <xf numFmtId="3" fontId="0" fillId="0" borderId="0" xfId="0" applyNumberFormat="1" applyAlignment="1">
      <alignment horizontal="center" vertical="center"/>
    </xf>
    <xf numFmtId="0" fontId="21" fillId="0" borderId="1" xfId="0" applyFont="1" applyBorder="1" applyAlignment="1">
      <alignment vertical="center"/>
    </xf>
    <xf numFmtId="43" fontId="6" fillId="0" borderId="0" xfId="1" applyFont="1" applyAlignment="1">
      <alignment horizontal="center" vertical="center" wrapText="1"/>
    </xf>
    <xf numFmtId="43" fontId="18" fillId="0" borderId="0" xfId="1" applyFont="1" applyAlignment="1">
      <alignment vertical="center" wrapText="1"/>
    </xf>
    <xf numFmtId="43" fontId="5" fillId="0" borderId="0" xfId="1" applyFont="1" applyAlignment="1">
      <alignment horizontal="center" vertical="center" wrapText="1"/>
    </xf>
    <xf numFmtId="3" fontId="14" fillId="0" borderId="1" xfId="0" applyNumberFormat="1" applyFont="1" applyBorder="1" applyAlignment="1">
      <alignment vertical="center" wrapText="1"/>
    </xf>
    <xf numFmtId="3" fontId="33" fillId="4" borderId="1" xfId="1" applyNumberFormat="1" applyFont="1" applyFill="1" applyBorder="1" applyAlignment="1">
      <alignment vertical="center" wrapText="1"/>
    </xf>
    <xf numFmtId="165" fontId="14" fillId="4" borderId="1" xfId="1" applyNumberFormat="1" applyFont="1" applyFill="1" applyBorder="1" applyAlignment="1">
      <alignment vertical="center" wrapText="1"/>
    </xf>
    <xf numFmtId="164" fontId="14" fillId="0" borderId="1" xfId="0" applyNumberFormat="1" applyFont="1" applyBorder="1" applyAlignment="1">
      <alignment vertical="center" wrapText="1"/>
    </xf>
    <xf numFmtId="43" fontId="14" fillId="4" borderId="1" xfId="1" applyNumberFormat="1" applyFont="1" applyFill="1" applyBorder="1" applyAlignment="1">
      <alignment vertical="center" wrapText="1"/>
    </xf>
    <xf numFmtId="43" fontId="14" fillId="0" borderId="1" xfId="0" applyNumberFormat="1" applyFont="1" applyBorder="1" applyAlignment="1">
      <alignment vertical="center" wrapText="1"/>
    </xf>
    <xf numFmtId="43" fontId="14" fillId="0" borderId="1" xfId="0" applyNumberFormat="1" applyFont="1" applyBorder="1" applyAlignment="1">
      <alignment horizontal="right" vertical="center"/>
    </xf>
    <xf numFmtId="164" fontId="6" fillId="0" borderId="1" xfId="0" applyNumberFormat="1" applyFont="1" applyBorder="1" applyAlignment="1">
      <alignment horizontal="right" vertical="center"/>
    </xf>
    <xf numFmtId="4" fontId="6" fillId="0" borderId="1" xfId="0" applyNumberFormat="1" applyFont="1" applyBorder="1" applyAlignment="1">
      <alignment horizontal="right" vertical="center"/>
    </xf>
    <xf numFmtId="166" fontId="14" fillId="4" borderId="1" xfId="1" applyNumberFormat="1" applyFont="1" applyFill="1" applyBorder="1" applyAlignment="1">
      <alignment vertical="center" wrapText="1"/>
    </xf>
    <xf numFmtId="3" fontId="21" fillId="5" borderId="1" xfId="0" applyNumberFormat="1" applyFont="1" applyFill="1" applyBorder="1" applyAlignment="1">
      <alignment horizontal="center" vertical="center"/>
    </xf>
    <xf numFmtId="3" fontId="21" fillId="5" borderId="1" xfId="0" applyNumberFormat="1" applyFont="1" applyFill="1" applyBorder="1" applyAlignment="1">
      <alignment vertical="center" wrapText="1"/>
    </xf>
    <xf numFmtId="3" fontId="14" fillId="5" borderId="1" xfId="0" applyNumberFormat="1" applyFont="1" applyFill="1" applyBorder="1" applyAlignment="1">
      <alignment vertical="center"/>
    </xf>
    <xf numFmtId="3" fontId="6" fillId="5" borderId="1" xfId="0" applyNumberFormat="1" applyFont="1" applyFill="1" applyBorder="1" applyAlignment="1">
      <alignment vertical="center"/>
    </xf>
    <xf numFmtId="3" fontId="21" fillId="5" borderId="1" xfId="0" applyNumberFormat="1" applyFont="1" applyFill="1" applyBorder="1" applyAlignment="1">
      <alignment vertical="center"/>
    </xf>
    <xf numFmtId="164" fontId="14" fillId="5" borderId="1" xfId="0" applyNumberFormat="1" applyFont="1" applyFill="1" applyBorder="1" applyAlignment="1">
      <alignment vertical="center"/>
    </xf>
    <xf numFmtId="3" fontId="14" fillId="5" borderId="1" xfId="0" applyNumberFormat="1" applyFont="1" applyFill="1" applyBorder="1" applyAlignment="1">
      <alignment vertical="center" wrapText="1"/>
    </xf>
    <xf numFmtId="3" fontId="21" fillId="5" borderId="0" xfId="0" applyNumberFormat="1" applyFont="1" applyFill="1" applyAlignment="1">
      <alignment vertical="center"/>
    </xf>
    <xf numFmtId="3" fontId="15" fillId="5" borderId="1" xfId="0" applyNumberFormat="1" applyFont="1" applyFill="1" applyBorder="1" applyAlignment="1">
      <alignment horizontal="center" vertical="center"/>
    </xf>
    <xf numFmtId="3" fontId="15" fillId="5" borderId="1" xfId="0" applyNumberFormat="1" applyFont="1" applyFill="1" applyBorder="1" applyAlignment="1">
      <alignment vertical="center" wrapText="1"/>
    </xf>
    <xf numFmtId="3" fontId="15" fillId="5" borderId="1" xfId="0" applyNumberFormat="1" applyFont="1" applyFill="1" applyBorder="1" applyAlignment="1">
      <alignment vertical="center"/>
    </xf>
    <xf numFmtId="3" fontId="15" fillId="5" borderId="0" xfId="0" applyNumberFormat="1" applyFont="1" applyFill="1" applyAlignment="1">
      <alignment vertical="center"/>
    </xf>
    <xf numFmtId="3" fontId="14" fillId="5" borderId="1" xfId="0" applyNumberFormat="1" applyFont="1" applyFill="1" applyBorder="1" applyAlignment="1">
      <alignment horizontal="center" vertical="center"/>
    </xf>
    <xf numFmtId="3" fontId="14" fillId="5" borderId="0" xfId="0" applyNumberFormat="1" applyFont="1" applyFill="1" applyAlignment="1">
      <alignment vertical="center"/>
    </xf>
    <xf numFmtId="164" fontId="21" fillId="5" borderId="1" xfId="0" applyNumberFormat="1" applyFont="1" applyFill="1" applyBorder="1" applyAlignment="1">
      <alignment vertical="center"/>
    </xf>
    <xf numFmtId="3" fontId="11" fillId="5" borderId="0" xfId="0" applyNumberFormat="1" applyFont="1" applyFill="1" applyAlignment="1">
      <alignment horizontal="center" vertical="center"/>
    </xf>
    <xf numFmtId="3" fontId="11" fillId="5" borderId="0" xfId="0" applyNumberFormat="1" applyFont="1" applyFill="1" applyAlignment="1">
      <alignment vertical="center" wrapText="1"/>
    </xf>
    <xf numFmtId="3" fontId="11" fillId="5" borderId="0" xfId="0" applyNumberFormat="1" applyFont="1" applyFill="1" applyAlignment="1">
      <alignment vertical="center"/>
    </xf>
    <xf numFmtId="3" fontId="13" fillId="0" borderId="1" xfId="0" applyNumberFormat="1" applyFont="1" applyFill="1" applyBorder="1" applyAlignment="1">
      <alignment horizontal="center" vertical="center" wrapText="1"/>
    </xf>
    <xf numFmtId="3" fontId="12" fillId="0" borderId="1" xfId="0" applyNumberFormat="1" applyFont="1" applyFill="1" applyBorder="1" applyAlignment="1">
      <alignment horizontal="center" vertical="center" wrapText="1"/>
    </xf>
    <xf numFmtId="3" fontId="12" fillId="0" borderId="5" xfId="0" applyNumberFormat="1" applyFont="1" applyFill="1" applyBorder="1" applyAlignment="1">
      <alignment horizontal="center" vertical="center" wrapText="1"/>
    </xf>
    <xf numFmtId="3" fontId="12" fillId="0" borderId="6" xfId="0" applyNumberFormat="1" applyFont="1" applyFill="1" applyBorder="1" applyAlignment="1">
      <alignment horizontal="center" vertical="center" wrapText="1"/>
    </xf>
    <xf numFmtId="3" fontId="13" fillId="0" borderId="4" xfId="0" applyNumberFormat="1" applyFont="1" applyFill="1" applyBorder="1" applyAlignment="1">
      <alignment horizontal="center" vertical="center" wrapText="1"/>
    </xf>
    <xf numFmtId="3" fontId="12" fillId="0" borderId="3" xfId="0" applyNumberFormat="1" applyFont="1" applyFill="1" applyBorder="1" applyAlignment="1">
      <alignment horizontal="center" vertical="center" wrapText="1"/>
    </xf>
    <xf numFmtId="3" fontId="12" fillId="0" borderId="4" xfId="0" applyNumberFormat="1" applyFont="1" applyFill="1" applyBorder="1" applyAlignment="1">
      <alignment horizontal="center" vertical="center" wrapText="1"/>
    </xf>
    <xf numFmtId="3" fontId="12" fillId="0" borderId="10" xfId="0" applyNumberFormat="1" applyFont="1" applyFill="1" applyBorder="1" applyAlignment="1">
      <alignment horizontal="center" vertical="center" wrapText="1"/>
    </xf>
    <xf numFmtId="0" fontId="6" fillId="5" borderId="1" xfId="0" applyFont="1" applyFill="1" applyBorder="1" applyAlignment="1">
      <alignment horizontal="center" vertical="center"/>
    </xf>
    <xf numFmtId="2" fontId="6" fillId="5" borderId="1" xfId="4" applyNumberFormat="1" applyFont="1" applyFill="1" applyBorder="1" applyAlignment="1">
      <alignment vertical="center"/>
    </xf>
    <xf numFmtId="2" fontId="6" fillId="5" borderId="1" xfId="4" applyNumberFormat="1" applyFont="1" applyFill="1" applyBorder="1" applyAlignment="1">
      <alignment vertical="center" wrapText="1"/>
    </xf>
    <xf numFmtId="3" fontId="14" fillId="0" borderId="1" xfId="0" applyNumberFormat="1" applyFont="1" applyFill="1" applyBorder="1" applyAlignment="1">
      <alignment vertical="center" wrapText="1"/>
    </xf>
    <xf numFmtId="0" fontId="6" fillId="5" borderId="1" xfId="0" applyFont="1" applyFill="1" applyBorder="1" applyAlignment="1">
      <alignment horizontal="left" vertical="center"/>
    </xf>
    <xf numFmtId="165" fontId="26" fillId="4" borderId="1" xfId="1" applyNumberFormat="1" applyFont="1" applyFill="1" applyBorder="1" applyAlignment="1">
      <alignment horizontal="right" vertical="center" wrapText="1"/>
    </xf>
    <xf numFmtId="164" fontId="6" fillId="0" borderId="1" xfId="0" applyNumberFormat="1" applyFont="1" applyBorder="1" applyAlignment="1">
      <alignment vertical="center"/>
    </xf>
    <xf numFmtId="169" fontId="6" fillId="0" borderId="1" xfId="0" applyNumberFormat="1" applyFont="1" applyBorder="1" applyAlignment="1">
      <alignment vertical="center"/>
    </xf>
    <xf numFmtId="0" fontId="34" fillId="0" borderId="1" xfId="0" applyFont="1" applyBorder="1" applyAlignment="1">
      <alignment horizontal="center" vertical="center" wrapText="1"/>
    </xf>
    <xf numFmtId="170" fontId="34" fillId="0" borderId="1" xfId="5" applyNumberFormat="1" applyFont="1" applyBorder="1" applyAlignment="1">
      <alignment vertical="center" wrapText="1"/>
    </xf>
    <xf numFmtId="3" fontId="18" fillId="0" borderId="1" xfId="0" applyNumberFormat="1" applyFont="1" applyBorder="1" applyAlignment="1">
      <alignment horizontal="center" vertical="center" wrapText="1"/>
    </xf>
    <xf numFmtId="0" fontId="6" fillId="0" borderId="0" xfId="0" applyFont="1"/>
    <xf numFmtId="3" fontId="18" fillId="0" borderId="0" xfId="0" applyNumberFormat="1" applyFont="1" applyAlignment="1">
      <alignment horizontal="center" vertical="center" wrapText="1"/>
    </xf>
    <xf numFmtId="0" fontId="17" fillId="0" borderId="0" xfId="0" applyFont="1" applyAlignment="1">
      <alignment vertical="center" wrapText="1"/>
    </xf>
    <xf numFmtId="3" fontId="17" fillId="0" borderId="0" xfId="0" applyNumberFormat="1" applyFont="1" applyAlignment="1">
      <alignment vertical="center" wrapText="1"/>
    </xf>
    <xf numFmtId="3" fontId="19" fillId="0" borderId="12" xfId="0" applyNumberFormat="1" applyFont="1" applyBorder="1" applyAlignment="1">
      <alignment vertical="center" wrapText="1"/>
    </xf>
    <xf numFmtId="3" fontId="19" fillId="0" borderId="12" xfId="0" applyNumberFormat="1" applyFont="1" applyBorder="1" applyAlignment="1">
      <alignment horizontal="right" vertical="center"/>
    </xf>
    <xf numFmtId="0" fontId="18" fillId="0" borderId="1" xfId="0" applyFont="1" applyBorder="1" applyAlignment="1">
      <alignment horizontal="center" vertical="center" wrapText="1"/>
    </xf>
    <xf numFmtId="0" fontId="18" fillId="0" borderId="0" xfId="0" applyFont="1"/>
    <xf numFmtId="0" fontId="17" fillId="0" borderId="1" xfId="0" applyFont="1" applyBorder="1" applyAlignment="1">
      <alignment horizontal="center" vertical="center" wrapText="1"/>
    </xf>
    <xf numFmtId="165" fontId="17" fillId="0" borderId="1" xfId="1" applyNumberFormat="1" applyFont="1" applyBorder="1" applyAlignment="1">
      <alignment horizontal="center" vertical="center" wrapText="1"/>
    </xf>
    <xf numFmtId="166" fontId="17" fillId="0" borderId="1" xfId="1" applyNumberFormat="1" applyFont="1" applyBorder="1" applyAlignment="1">
      <alignment horizontal="center" vertical="center" wrapText="1"/>
    </xf>
    <xf numFmtId="165" fontId="18" fillId="0" borderId="1" xfId="1" applyNumberFormat="1" applyFont="1" applyBorder="1" applyAlignment="1">
      <alignment horizontal="left" vertical="center" wrapText="1"/>
    </xf>
    <xf numFmtId="165" fontId="18" fillId="0" borderId="1" xfId="1" applyNumberFormat="1" applyFont="1" applyBorder="1" applyAlignment="1">
      <alignment horizontal="center" vertical="center" wrapText="1"/>
    </xf>
    <xf numFmtId="165" fontId="0" fillId="0" borderId="1" xfId="1" applyNumberFormat="1" applyFont="1" applyBorder="1" applyAlignment="1">
      <alignment horizontal="center" vertical="center" wrapText="1"/>
    </xf>
    <xf numFmtId="165" fontId="36" fillId="0" borderId="1" xfId="1" applyNumberFormat="1" applyFont="1" applyBorder="1" applyAlignment="1">
      <alignment horizontal="center" vertical="center" wrapText="1"/>
    </xf>
    <xf numFmtId="0" fontId="18" fillId="0" borderId="0" xfId="6" applyFont="1" applyAlignment="1">
      <alignment horizontal="center" vertical="center" wrapText="1"/>
    </xf>
    <xf numFmtId="0" fontId="18" fillId="0" borderId="0" xfId="6" applyFont="1" applyAlignment="1">
      <alignment horizontal="left" vertical="center" wrapText="1"/>
    </xf>
    <xf numFmtId="0" fontId="6" fillId="0" borderId="0" xfId="6" applyFont="1" applyAlignment="1">
      <alignment horizontal="center" vertical="center" wrapText="1"/>
    </xf>
    <xf numFmtId="0" fontId="6" fillId="0" borderId="1" xfId="6" applyFont="1" applyBorder="1" applyAlignment="1">
      <alignment horizontal="center" vertical="center" wrapText="1"/>
    </xf>
    <xf numFmtId="0" fontId="5" fillId="0" borderId="1" xfId="6" applyFont="1" applyBorder="1" applyAlignment="1">
      <alignment horizontal="center" vertical="center" wrapText="1"/>
    </xf>
    <xf numFmtId="0" fontId="5" fillId="0" borderId="1" xfId="6" applyFont="1" applyBorder="1" applyAlignment="1">
      <alignment horizontal="left" vertical="center" wrapText="1"/>
    </xf>
    <xf numFmtId="0" fontId="6" fillId="0" borderId="1" xfId="6" applyFont="1" applyBorder="1" applyAlignment="1">
      <alignment horizontal="left" vertical="center" wrapText="1"/>
    </xf>
    <xf numFmtId="0" fontId="6" fillId="0" borderId="0" xfId="6" applyFont="1" applyAlignment="1">
      <alignment horizontal="left" vertical="center" wrapText="1"/>
    </xf>
    <xf numFmtId="0" fontId="14" fillId="6" borderId="1" xfId="7" applyFont="1" applyFill="1" applyBorder="1" applyAlignment="1">
      <alignment horizontal="left" vertical="center" wrapText="1"/>
    </xf>
    <xf numFmtId="43" fontId="14" fillId="0" borderId="1" xfId="1" applyFont="1" applyBorder="1" applyAlignment="1">
      <alignment vertical="center"/>
    </xf>
    <xf numFmtId="43" fontId="6" fillId="0" borderId="1" xfId="1" applyFont="1" applyBorder="1" applyAlignment="1">
      <alignment vertical="center"/>
    </xf>
    <xf numFmtId="0" fontId="14" fillId="5" borderId="1" xfId="0" applyFont="1" applyFill="1" applyBorder="1" applyAlignment="1">
      <alignment horizontal="justify" vertical="center"/>
    </xf>
    <xf numFmtId="43" fontId="14" fillId="0" borderId="1" xfId="1" applyNumberFormat="1" applyFont="1" applyBorder="1" applyAlignment="1">
      <alignment vertical="center"/>
    </xf>
    <xf numFmtId="43" fontId="5" fillId="0" borderId="1" xfId="1" applyFont="1" applyBorder="1" applyAlignment="1">
      <alignment horizontal="center" vertical="center" wrapText="1"/>
    </xf>
    <xf numFmtId="43" fontId="5" fillId="0" borderId="1" xfId="1" applyFont="1" applyBorder="1" applyAlignment="1">
      <alignment horizontal="left" vertical="center" wrapText="1"/>
    </xf>
    <xf numFmtId="43" fontId="6" fillId="0" borderId="1" xfId="1" applyFont="1" applyBorder="1" applyAlignment="1">
      <alignment horizontal="left" vertical="center" wrapText="1"/>
    </xf>
    <xf numFmtId="43" fontId="5" fillId="0" borderId="1" xfId="1" applyNumberFormat="1" applyFont="1" applyBorder="1" applyAlignment="1">
      <alignment horizontal="right" vertical="center" wrapText="1"/>
    </xf>
    <xf numFmtId="43" fontId="5" fillId="0" borderId="1" xfId="1" applyNumberFormat="1" applyFont="1" applyBorder="1" applyAlignment="1">
      <alignment horizontal="left" vertical="center" wrapText="1"/>
    </xf>
    <xf numFmtId="43" fontId="6" fillId="0" borderId="1" xfId="1" applyNumberFormat="1" applyFont="1" applyBorder="1" applyAlignment="1">
      <alignment horizontal="left" vertical="center" wrapText="1"/>
    </xf>
    <xf numFmtId="43" fontId="14" fillId="0" borderId="1" xfId="1" applyNumberFormat="1" applyFont="1" applyFill="1" applyBorder="1" applyAlignment="1" applyProtection="1">
      <alignment horizontal="right" vertical="center" wrapText="1"/>
    </xf>
    <xf numFmtId="43" fontId="14" fillId="0" borderId="1" xfId="1" applyNumberFormat="1" applyFont="1" applyBorder="1" applyAlignment="1">
      <alignment horizontal="right" vertical="center" wrapText="1"/>
    </xf>
    <xf numFmtId="171" fontId="6" fillId="0" borderId="0" xfId="0" applyNumberFormat="1" applyFont="1"/>
    <xf numFmtId="0" fontId="8" fillId="5" borderId="1" xfId="0" applyFont="1" applyFill="1" applyBorder="1" applyAlignment="1">
      <alignment horizontal="center" vertical="center"/>
    </xf>
    <xf numFmtId="0" fontId="37" fillId="5" borderId="1" xfId="0" applyFont="1" applyFill="1" applyBorder="1" applyAlignment="1">
      <alignment horizontal="justify" vertical="center"/>
    </xf>
    <xf numFmtId="43" fontId="8" fillId="0" borderId="1" xfId="1" applyNumberFormat="1" applyFont="1" applyBorder="1" applyAlignment="1">
      <alignment horizontal="left" vertical="center" wrapText="1"/>
    </xf>
    <xf numFmtId="43" fontId="33" fillId="0" borderId="1" xfId="1" applyNumberFormat="1" applyFont="1" applyBorder="1" applyAlignment="1">
      <alignment vertical="center"/>
    </xf>
    <xf numFmtId="43" fontId="33" fillId="0" borderId="1" xfId="1" applyNumberFormat="1" applyFont="1" applyFill="1" applyBorder="1" applyAlignment="1" applyProtection="1">
      <alignment horizontal="right" vertical="center" wrapText="1"/>
    </xf>
    <xf numFmtId="43" fontId="9" fillId="0" borderId="1" xfId="1" applyFont="1" applyBorder="1" applyAlignment="1">
      <alignment horizontal="left" vertical="center" wrapText="1"/>
    </xf>
    <xf numFmtId="43" fontId="8" fillId="0" borderId="1" xfId="1" applyFont="1" applyBorder="1" applyAlignment="1">
      <alignment horizontal="left" vertical="center" wrapText="1"/>
    </xf>
    <xf numFmtId="0" fontId="14" fillId="5" borderId="1" xfId="8" applyFont="1" applyFill="1" applyBorder="1" applyAlignment="1">
      <alignment horizontal="center" vertical="center" wrapText="1"/>
    </xf>
    <xf numFmtId="0" fontId="33" fillId="5" borderId="1" xfId="8" applyFont="1" applyFill="1" applyBorder="1" applyAlignment="1">
      <alignment horizontal="center" vertical="center"/>
    </xf>
    <xf numFmtId="0" fontId="33" fillId="5" borderId="1" xfId="0" applyFont="1" applyFill="1" applyBorder="1" applyAlignment="1">
      <alignment horizontal="justify" vertical="center"/>
    </xf>
    <xf numFmtId="43" fontId="33" fillId="0" borderId="1" xfId="1" applyNumberFormat="1" applyFont="1" applyBorder="1" applyAlignment="1">
      <alignment horizontal="center" vertical="center" wrapText="1"/>
    </xf>
    <xf numFmtId="43" fontId="33" fillId="0" borderId="1" xfId="0" applyNumberFormat="1" applyFont="1" applyBorder="1" applyAlignment="1">
      <alignment vertical="center"/>
    </xf>
    <xf numFmtId="43" fontId="33" fillId="0" borderId="1" xfId="1" applyNumberFormat="1" applyFont="1" applyBorder="1" applyAlignment="1">
      <alignment horizontal="right" vertical="center" wrapText="1"/>
    </xf>
    <xf numFmtId="0" fontId="6" fillId="0" borderId="0" xfId="8" applyFont="1" applyAlignment="1">
      <alignment horizontal="center"/>
    </xf>
    <xf numFmtId="0" fontId="6" fillId="0" borderId="0" xfId="8" applyFont="1" applyAlignment="1">
      <alignment wrapText="1"/>
    </xf>
    <xf numFmtId="0" fontId="6" fillId="0" borderId="0" xfId="8" applyFont="1"/>
    <xf numFmtId="0" fontId="5" fillId="0" borderId="0" xfId="8" applyFont="1" applyAlignment="1">
      <alignment horizontal="right"/>
    </xf>
    <xf numFmtId="0" fontId="5" fillId="0" borderId="6" xfId="8" applyFont="1" applyBorder="1" applyAlignment="1">
      <alignment horizontal="center" vertical="center" wrapText="1"/>
    </xf>
    <xf numFmtId="0" fontId="5" fillId="0" borderId="1" xfId="8" applyFont="1" applyBorder="1" applyAlignment="1">
      <alignment horizontal="center" vertical="center" wrapText="1"/>
    </xf>
    <xf numFmtId="0" fontId="5" fillId="0" borderId="1" xfId="8" applyFont="1" applyBorder="1" applyAlignment="1">
      <alignment horizontal="center"/>
    </xf>
    <xf numFmtId="0" fontId="5" fillId="0" borderId="1" xfId="8" applyFont="1" applyBorder="1" applyAlignment="1">
      <alignment wrapText="1"/>
    </xf>
    <xf numFmtId="0" fontId="6" fillId="0" borderId="1" xfId="8" applyFont="1" applyBorder="1"/>
    <xf numFmtId="0" fontId="6" fillId="0" borderId="1" xfId="8" applyFont="1" applyBorder="1" applyAlignment="1">
      <alignment horizontal="center"/>
    </xf>
    <xf numFmtId="0" fontId="6" fillId="0" borderId="1" xfId="8" applyFont="1" applyBorder="1" applyAlignment="1">
      <alignment wrapText="1"/>
    </xf>
    <xf numFmtId="0" fontId="5" fillId="0" borderId="1" xfId="8" applyFont="1" applyBorder="1"/>
    <xf numFmtId="0" fontId="9" fillId="0" borderId="1" xfId="8" applyFont="1" applyBorder="1" applyAlignment="1">
      <alignment horizontal="center"/>
    </xf>
    <xf numFmtId="0" fontId="9" fillId="0" borderId="1" xfId="8" applyFont="1" applyBorder="1" applyAlignment="1">
      <alignment wrapText="1"/>
    </xf>
    <xf numFmtId="0" fontId="9" fillId="0" borderId="1" xfId="8" applyFont="1" applyBorder="1"/>
    <xf numFmtId="0" fontId="5" fillId="0" borderId="0" xfId="8" applyFont="1" applyAlignment="1">
      <alignment horizontal="center"/>
    </xf>
    <xf numFmtId="0" fontId="5" fillId="0" borderId="0" xfId="8" applyFont="1" applyAlignment="1">
      <alignment wrapText="1"/>
    </xf>
    <xf numFmtId="0" fontId="38" fillId="0" borderId="0" xfId="9" applyFont="1" applyAlignment="1">
      <alignment horizontal="left" vertical="center"/>
    </xf>
    <xf numFmtId="0" fontId="14" fillId="0" borderId="0" xfId="9" applyFont="1"/>
    <xf numFmtId="0" fontId="15" fillId="0" borderId="0" xfId="9" applyFont="1"/>
    <xf numFmtId="0" fontId="14" fillId="5" borderId="0" xfId="9" applyFont="1" applyFill="1"/>
    <xf numFmtId="0" fontId="14" fillId="5" borderId="0" xfId="9" applyFont="1" applyFill="1" applyAlignment="1">
      <alignment horizontal="right"/>
    </xf>
    <xf numFmtId="0" fontId="14" fillId="5" borderId="0" xfId="9" applyFont="1" applyFill="1" applyAlignment="1">
      <alignment horizontal="right" wrapText="1"/>
    </xf>
    <xf numFmtId="165" fontId="14" fillId="5" borderId="0" xfId="10" applyNumberFormat="1" applyFont="1" applyFill="1" applyAlignment="1">
      <alignment horizontal="right"/>
    </xf>
    <xf numFmtId="3" fontId="14" fillId="0" borderId="6" xfId="9" applyNumberFormat="1" applyFont="1" applyBorder="1" applyAlignment="1">
      <alignment horizontal="center" vertical="center" wrapText="1"/>
    </xf>
    <xf numFmtId="0" fontId="15" fillId="5" borderId="1" xfId="9" applyFont="1" applyFill="1" applyBorder="1" applyAlignment="1">
      <alignment horizontal="center" vertical="center" wrapText="1"/>
    </xf>
    <xf numFmtId="3" fontId="15" fillId="5" borderId="1" xfId="2" applyNumberFormat="1" applyFont="1" applyFill="1" applyBorder="1" applyAlignment="1">
      <alignment horizontal="center" vertical="center" wrapText="1"/>
    </xf>
    <xf numFmtId="3" fontId="15" fillId="5" borderId="6" xfId="2" applyNumberFormat="1" applyFont="1" applyFill="1" applyBorder="1" applyAlignment="1">
      <alignment horizontal="center" vertical="center" wrapText="1"/>
    </xf>
    <xf numFmtId="0" fontId="15" fillId="0" borderId="6" xfId="9" applyFont="1" applyBorder="1" applyAlignment="1">
      <alignment horizontal="center" vertical="center" wrapText="1"/>
    </xf>
    <xf numFmtId="3" fontId="15" fillId="0" borderId="1" xfId="9" applyNumberFormat="1" applyFont="1" applyBorder="1" applyAlignment="1">
      <alignment horizontal="center" vertical="center" wrapText="1"/>
    </xf>
    <xf numFmtId="3" fontId="15" fillId="0" borderId="6" xfId="9" applyNumberFormat="1" applyFont="1" applyBorder="1" applyAlignment="1">
      <alignment horizontal="center" vertical="center" wrapText="1"/>
    </xf>
    <xf numFmtId="0" fontId="15" fillId="5" borderId="6" xfId="10" applyNumberFormat="1" applyFont="1" applyFill="1" applyBorder="1" applyAlignment="1">
      <alignment horizontal="center" vertical="center" wrapText="1"/>
    </xf>
    <xf numFmtId="0" fontId="38" fillId="5" borderId="1" xfId="9" applyFont="1" applyFill="1" applyBorder="1" applyAlignment="1">
      <alignment horizontal="center" vertical="center" wrapText="1"/>
    </xf>
    <xf numFmtId="0" fontId="38" fillId="5" borderId="1" xfId="9" applyFont="1" applyFill="1" applyBorder="1" applyAlignment="1">
      <alignment horizontal="right" vertical="center" wrapText="1"/>
    </xf>
    <xf numFmtId="165" fontId="38" fillId="5" borderId="1" xfId="10" applyNumberFormat="1" applyFont="1" applyFill="1" applyBorder="1" applyAlignment="1">
      <alignment horizontal="center" vertical="center" wrapText="1"/>
    </xf>
    <xf numFmtId="0" fontId="40" fillId="5" borderId="1" xfId="9" applyFont="1" applyFill="1" applyBorder="1" applyAlignment="1">
      <alignment horizontal="right" vertical="center" wrapText="1"/>
    </xf>
    <xf numFmtId="165" fontId="40" fillId="5" borderId="1" xfId="10" applyNumberFormat="1" applyFont="1" applyFill="1" applyBorder="1" applyAlignment="1">
      <alignment horizontal="right" vertical="center" wrapText="1"/>
    </xf>
    <xf numFmtId="165" fontId="40" fillId="5" borderId="1" xfId="10" applyNumberFormat="1" applyFont="1" applyFill="1" applyBorder="1" applyAlignment="1">
      <alignment horizontal="center" vertical="center" wrapText="1"/>
    </xf>
    <xf numFmtId="0" fontId="15" fillId="0" borderId="1" xfId="9" applyFont="1" applyBorder="1" applyAlignment="1">
      <alignment horizontal="center" vertical="center" wrapText="1"/>
    </xf>
    <xf numFmtId="0" fontId="15" fillId="0" borderId="1" xfId="9" applyFont="1" applyBorder="1" applyAlignment="1">
      <alignment horizontal="left" vertical="center"/>
    </xf>
    <xf numFmtId="0" fontId="15" fillId="0" borderId="1" xfId="9" applyFont="1" applyBorder="1" applyAlignment="1">
      <alignment horizontal="right" vertical="center" wrapText="1"/>
    </xf>
    <xf numFmtId="165" fontId="15" fillId="0" borderId="1" xfId="10" applyNumberFormat="1" applyFont="1" applyFill="1" applyBorder="1" applyAlignment="1">
      <alignment horizontal="right" vertical="center" wrapText="1"/>
    </xf>
    <xf numFmtId="165" fontId="15" fillId="0" borderId="1" xfId="10" applyNumberFormat="1" applyFont="1" applyFill="1" applyBorder="1" applyAlignment="1">
      <alignment horizontal="center" vertical="center" wrapText="1"/>
    </xf>
    <xf numFmtId="0" fontId="14" fillId="5" borderId="1" xfId="9" applyFont="1" applyFill="1" applyBorder="1" applyAlignment="1">
      <alignment horizontal="center" vertical="center"/>
    </xf>
    <xf numFmtId="0" fontId="14" fillId="0" borderId="1" xfId="9" applyFont="1" applyBorder="1" applyAlignment="1">
      <alignment horizontal="left" vertical="center" wrapText="1"/>
    </xf>
    <xf numFmtId="0" fontId="14" fillId="5" borderId="1" xfId="9" applyFont="1" applyFill="1" applyBorder="1" applyAlignment="1">
      <alignment horizontal="right" vertical="center" wrapText="1"/>
    </xf>
    <xf numFmtId="165" fontId="14" fillId="5" borderId="1" xfId="10" applyNumberFormat="1" applyFont="1" applyFill="1" applyBorder="1" applyAlignment="1">
      <alignment horizontal="right" vertical="center"/>
    </xf>
    <xf numFmtId="165" fontId="14" fillId="5" borderId="1" xfId="10" applyNumberFormat="1" applyFont="1" applyFill="1" applyBorder="1" applyAlignment="1">
      <alignment horizontal="center" vertical="center"/>
    </xf>
    <xf numFmtId="0" fontId="15" fillId="0" borderId="1" xfId="9" applyFont="1" applyBorder="1" applyAlignment="1">
      <alignment horizontal="left" vertical="center" wrapText="1"/>
    </xf>
    <xf numFmtId="166" fontId="27" fillId="0" borderId="0" xfId="12" applyNumberFormat="1" applyFont="1" applyFill="1" applyAlignment="1">
      <alignment horizontal="right" vertical="center" wrapText="1"/>
    </xf>
    <xf numFmtId="166" fontId="27" fillId="0" borderId="0" xfId="12" applyNumberFormat="1" applyFont="1" applyFill="1" applyAlignment="1">
      <alignment vertical="center" wrapText="1"/>
    </xf>
    <xf numFmtId="0" fontId="41" fillId="0" borderId="0" xfId="9" applyFont="1" applyAlignment="1">
      <alignment horizontal="left" vertical="center"/>
    </xf>
    <xf numFmtId="0" fontId="15" fillId="0" borderId="0" xfId="11" applyFont="1" applyAlignment="1">
      <alignment vertical="center" wrapText="1"/>
    </xf>
    <xf numFmtId="0" fontId="15" fillId="0" borderId="0" xfId="11" applyFont="1" applyAlignment="1">
      <alignment horizontal="center" vertical="center" wrapText="1"/>
    </xf>
    <xf numFmtId="0" fontId="27" fillId="0" borderId="0" xfId="11" applyFont="1" applyAlignment="1">
      <alignment vertical="center" wrapText="1"/>
    </xf>
    <xf numFmtId="166" fontId="22" fillId="0" borderId="0" xfId="12" applyNumberFormat="1" applyFont="1" applyFill="1" applyAlignment="1">
      <alignment vertical="center" wrapText="1"/>
    </xf>
    <xf numFmtId="0" fontId="27" fillId="0" borderId="0" xfId="11" applyFont="1" applyAlignment="1">
      <alignment horizontal="right" vertical="center" wrapText="1"/>
    </xf>
    <xf numFmtId="0" fontId="5" fillId="0" borderId="0" xfId="11" applyFont="1" applyAlignment="1">
      <alignment horizontal="right"/>
    </xf>
    <xf numFmtId="0" fontId="27" fillId="0" borderId="0" xfId="11" applyFont="1" applyAlignment="1">
      <alignment horizontal="center" vertical="center" wrapText="1"/>
    </xf>
    <xf numFmtId="0" fontId="27" fillId="0" borderId="0" xfId="13" applyFont="1" applyAlignment="1">
      <alignment vertical="center" wrapText="1"/>
    </xf>
    <xf numFmtId="0" fontId="27" fillId="0" borderId="0" xfId="13" applyFont="1" applyAlignment="1">
      <alignment horizontal="center" vertical="center" wrapText="1"/>
    </xf>
    <xf numFmtId="49" fontId="27" fillId="0" borderId="0" xfId="13" applyNumberFormat="1" applyFont="1" applyAlignment="1">
      <alignment horizontal="right" vertical="center" wrapText="1"/>
    </xf>
    <xf numFmtId="0" fontId="15" fillId="0" borderId="1" xfId="13" applyFont="1" applyBorder="1" applyAlignment="1">
      <alignment horizontal="center" vertical="center" wrapText="1"/>
    </xf>
    <xf numFmtId="49" fontId="42" fillId="0" borderId="1" xfId="13" applyNumberFormat="1" applyFont="1" applyBorder="1" applyAlignment="1">
      <alignment horizontal="center" vertical="center" wrapText="1"/>
    </xf>
    <xf numFmtId="166" fontId="42" fillId="0" borderId="1" xfId="12" applyNumberFormat="1" applyFont="1" applyFill="1" applyBorder="1" applyAlignment="1">
      <alignment horizontal="center" vertical="center" wrapText="1"/>
    </xf>
    <xf numFmtId="0" fontId="15" fillId="0" borderId="1" xfId="11" applyFont="1" applyBorder="1" applyAlignment="1">
      <alignment horizontal="center" vertical="center" wrapText="1"/>
    </xf>
    <xf numFmtId="0" fontId="6" fillId="0" borderId="1" xfId="11" quotePrefix="1" applyFont="1" applyBorder="1" applyAlignment="1">
      <alignment horizontal="center" vertical="center" wrapText="1"/>
    </xf>
    <xf numFmtId="0" fontId="5" fillId="0" borderId="1" xfId="11" applyFont="1" applyBorder="1" applyAlignment="1">
      <alignment horizontal="center" vertical="center" wrapText="1"/>
    </xf>
    <xf numFmtId="0" fontId="5" fillId="0" borderId="1" xfId="13" applyFont="1" applyBorder="1" applyAlignment="1">
      <alignment horizontal="justify" vertical="center" wrapText="1"/>
    </xf>
    <xf numFmtId="3" fontId="5" fillId="0" borderId="1" xfId="13" applyNumberFormat="1" applyFont="1" applyBorder="1" applyAlignment="1">
      <alignment horizontal="right" vertical="center" wrapText="1"/>
    </xf>
    <xf numFmtId="166" fontId="5" fillId="0" borderId="1" xfId="12" applyNumberFormat="1" applyFont="1" applyFill="1" applyBorder="1" applyAlignment="1">
      <alignment horizontal="right" vertical="center" wrapText="1"/>
    </xf>
    <xf numFmtId="0" fontId="5" fillId="0" borderId="1" xfId="11" applyFont="1" applyBorder="1" applyAlignment="1">
      <alignment horizontal="right" vertical="center" wrapText="1"/>
    </xf>
    <xf numFmtId="0" fontId="6" fillId="0" borderId="1" xfId="11" applyFont="1" applyBorder="1" applyAlignment="1">
      <alignment horizontal="center" vertical="center" wrapText="1"/>
    </xf>
    <xf numFmtId="0" fontId="8" fillId="0" borderId="1" xfId="13" applyFont="1" applyBorder="1" applyAlignment="1">
      <alignment horizontal="justify" vertical="center" wrapText="1"/>
    </xf>
    <xf numFmtId="3" fontId="8" fillId="0" borderId="1" xfId="13" applyNumberFormat="1" applyFont="1" applyBorder="1" applyAlignment="1">
      <alignment horizontal="right" vertical="center" wrapText="1"/>
    </xf>
    <xf numFmtId="166" fontId="8" fillId="0" borderId="1" xfId="12" applyNumberFormat="1" applyFont="1" applyFill="1" applyBorder="1" applyAlignment="1">
      <alignment horizontal="right" vertical="center" wrapText="1"/>
    </xf>
    <xf numFmtId="0" fontId="6" fillId="0" borderId="1" xfId="11" applyFont="1" applyBorder="1" applyAlignment="1">
      <alignment horizontal="right" vertical="center" wrapText="1"/>
    </xf>
    <xf numFmtId="0" fontId="5" fillId="0" borderId="1" xfId="13" applyFont="1" applyBorder="1" applyAlignment="1">
      <alignment horizontal="left" vertical="center" wrapText="1"/>
    </xf>
    <xf numFmtId="0" fontId="6" fillId="0" borderId="1" xfId="11" applyFont="1" applyBorder="1" applyAlignment="1">
      <alignment vertical="center" wrapText="1"/>
    </xf>
    <xf numFmtId="0" fontId="14" fillId="0" borderId="1" xfId="11" applyFont="1" applyBorder="1" applyAlignment="1">
      <alignment horizontal="right" vertical="center" wrapText="1"/>
    </xf>
    <xf numFmtId="0" fontId="14" fillId="0" borderId="0" xfId="11" applyFont="1" applyAlignment="1">
      <alignment vertical="center" wrapText="1"/>
    </xf>
    <xf numFmtId="3" fontId="14" fillId="0" borderId="0" xfId="11" applyNumberFormat="1" applyFont="1" applyAlignment="1">
      <alignment vertical="center" wrapText="1"/>
    </xf>
    <xf numFmtId="3" fontId="15" fillId="0" borderId="1" xfId="11" applyNumberFormat="1" applyFont="1" applyBorder="1" applyAlignment="1">
      <alignment horizontal="center" vertical="center" wrapText="1"/>
    </xf>
    <xf numFmtId="3" fontId="15" fillId="0" borderId="1" xfId="12" applyNumberFormat="1" applyFont="1" applyFill="1" applyBorder="1" applyAlignment="1">
      <alignment vertical="center" wrapText="1"/>
    </xf>
    <xf numFmtId="3" fontId="15" fillId="0" borderId="1" xfId="11" applyNumberFormat="1" applyFont="1" applyBorder="1" applyAlignment="1">
      <alignment horizontal="right" vertical="center" wrapText="1"/>
    </xf>
    <xf numFmtId="0" fontId="14" fillId="0" borderId="1" xfId="11" applyFont="1" applyBorder="1" applyAlignment="1">
      <alignment horizontal="center" vertical="center" wrapText="1"/>
    </xf>
    <xf numFmtId="0" fontId="15" fillId="0" borderId="1" xfId="11" applyFont="1" applyBorder="1" applyAlignment="1">
      <alignment vertical="center" wrapText="1"/>
    </xf>
    <xf numFmtId="0" fontId="14" fillId="0" borderId="1" xfId="11" applyFont="1" applyBorder="1" applyAlignment="1" applyProtection="1">
      <alignment vertical="center" wrapText="1" shrinkToFit="1"/>
      <protection locked="0"/>
    </xf>
    <xf numFmtId="3" fontId="14" fillId="0" borderId="1" xfId="12" applyNumberFormat="1" applyFont="1" applyFill="1" applyBorder="1" applyAlignment="1">
      <alignment vertical="center" wrapText="1"/>
    </xf>
    <xf numFmtId="0" fontId="14" fillId="0" borderId="1" xfId="11" applyFont="1" applyBorder="1" applyAlignment="1">
      <alignment horizontal="left" vertical="center" wrapText="1"/>
    </xf>
    <xf numFmtId="0" fontId="14" fillId="0" borderId="1" xfId="11" applyFont="1" applyBorder="1" applyAlignment="1">
      <alignment horizontal="justify" vertical="center" wrapText="1"/>
    </xf>
    <xf numFmtId="0" fontId="14" fillId="0" borderId="1" xfId="11" quotePrefix="1" applyFont="1" applyBorder="1" applyAlignment="1">
      <alignment vertical="center" wrapText="1"/>
    </xf>
    <xf numFmtId="3" fontId="14" fillId="0" borderId="1" xfId="11" applyNumberFormat="1" applyFont="1" applyBorder="1" applyAlignment="1">
      <alignment horizontal="right" vertical="center" wrapText="1"/>
    </xf>
    <xf numFmtId="3" fontId="14" fillId="0" borderId="0" xfId="11" applyNumberFormat="1" applyFont="1" applyAlignment="1">
      <alignment horizontal="right" vertical="center" wrapText="1"/>
    </xf>
    <xf numFmtId="0" fontId="6" fillId="0" borderId="0" xfId="11" applyFont="1"/>
    <xf numFmtId="3" fontId="6" fillId="0" borderId="1" xfId="11" applyNumberFormat="1" applyFont="1" applyBorder="1" applyAlignment="1">
      <alignment horizontal="right" vertical="center" wrapText="1"/>
    </xf>
    <xf numFmtId="0" fontId="6" fillId="0" borderId="0" xfId="11" applyFont="1" applyAlignment="1">
      <alignment vertical="center" wrapText="1"/>
    </xf>
    <xf numFmtId="3" fontId="6" fillId="0" borderId="0" xfId="11" applyNumberFormat="1" applyFont="1" applyAlignment="1">
      <alignment horizontal="right" vertical="center" wrapText="1"/>
    </xf>
    <xf numFmtId="0" fontId="28" fillId="0" borderId="0" xfId="14" applyFont="1"/>
    <xf numFmtId="0" fontId="26" fillId="0" borderId="0" xfId="14" applyFont="1" applyAlignment="1">
      <alignment horizontal="center"/>
    </xf>
    <xf numFmtId="0" fontId="26" fillId="0" borderId="0" xfId="14" applyFont="1"/>
    <xf numFmtId="0" fontId="14" fillId="0" borderId="0" xfId="14" applyFont="1" applyAlignment="1">
      <alignment horizontal="center" vertical="center" wrapText="1"/>
    </xf>
    <xf numFmtId="0" fontId="14" fillId="0" borderId="1" xfId="14" applyFont="1" applyBorder="1" applyAlignment="1">
      <alignment horizontal="center" vertical="center" wrapText="1"/>
    </xf>
    <xf numFmtId="0" fontId="14" fillId="0" borderId="0" xfId="14" applyFont="1" applyAlignment="1">
      <alignment vertical="center" wrapText="1"/>
    </xf>
    <xf numFmtId="0" fontId="15" fillId="0" borderId="1" xfId="16" applyFont="1" applyBorder="1" applyAlignment="1">
      <alignment horizontal="left" vertical="center"/>
    </xf>
    <xf numFmtId="0" fontId="14" fillId="0" borderId="1" xfId="16" applyFont="1" applyBorder="1" applyAlignment="1">
      <alignment vertical="center" wrapText="1"/>
    </xf>
    <xf numFmtId="0" fontId="14" fillId="0" borderId="1" xfId="16" applyFont="1" applyBorder="1" applyAlignment="1">
      <alignment horizontal="center" vertical="center" wrapText="1"/>
    </xf>
    <xf numFmtId="14" fontId="14" fillId="0" borderId="1" xfId="16" applyNumberFormat="1" applyFont="1" applyBorder="1" applyAlignment="1">
      <alignment horizontal="right" vertical="center" wrapText="1"/>
    </xf>
    <xf numFmtId="0" fontId="14" fillId="0" borderId="1" xfId="16" applyFont="1" applyBorder="1" applyAlignment="1">
      <alignment horizontal="left" vertical="center" wrapText="1"/>
    </xf>
    <xf numFmtId="165" fontId="14" fillId="0" borderId="1" xfId="17" applyNumberFormat="1" applyFont="1" applyFill="1" applyBorder="1" applyAlignment="1">
      <alignment horizontal="left" vertical="center" wrapText="1"/>
    </xf>
    <xf numFmtId="3" fontId="14" fillId="0" borderId="1" xfId="16" applyNumberFormat="1" applyFont="1" applyBorder="1" applyAlignment="1">
      <alignment horizontal="left" vertical="center" wrapText="1"/>
    </xf>
    <xf numFmtId="0" fontId="14" fillId="0" borderId="1" xfId="16" quotePrefix="1" applyFont="1" applyBorder="1" applyAlignment="1">
      <alignment horizontal="left" vertical="center" wrapText="1"/>
    </xf>
    <xf numFmtId="165" fontId="14" fillId="0" borderId="1" xfId="17" quotePrefix="1" applyNumberFormat="1" applyFont="1" applyFill="1" applyBorder="1" applyAlignment="1">
      <alignment horizontal="center" vertical="center" wrapText="1"/>
    </xf>
    <xf numFmtId="173" fontId="14" fillId="0" borderId="1" xfId="16" applyNumberFormat="1" applyFont="1" applyBorder="1" applyAlignment="1">
      <alignment horizontal="center" vertical="center" wrapText="1"/>
    </xf>
    <xf numFmtId="14" fontId="14" fillId="0" borderId="1" xfId="16" applyNumberFormat="1" applyFont="1" applyBorder="1" applyAlignment="1">
      <alignment horizontal="center" vertical="center" wrapText="1"/>
    </xf>
    <xf numFmtId="0" fontId="15" fillId="0" borderId="0" xfId="16" applyFont="1" applyAlignment="1"/>
    <xf numFmtId="0" fontId="15" fillId="0" borderId="0" xfId="16" applyFont="1" applyAlignment="1">
      <alignment horizontal="right"/>
    </xf>
    <xf numFmtId="0" fontId="14" fillId="0" borderId="0" xfId="16" applyFont="1" applyAlignment="1">
      <alignment vertical="center" wrapText="1"/>
    </xf>
    <xf numFmtId="0" fontId="14" fillId="0" borderId="0" xfId="16" applyFont="1" applyAlignment="1">
      <alignment horizontal="center" vertical="center" wrapText="1"/>
    </xf>
    <xf numFmtId="0" fontId="14" fillId="0" borderId="0" xfId="16" applyFont="1" applyAlignment="1">
      <alignment horizontal="left" vertical="center" wrapText="1"/>
    </xf>
    <xf numFmtId="165" fontId="14" fillId="0" borderId="0" xfId="17" applyNumberFormat="1" applyFont="1" applyFill="1" applyAlignment="1">
      <alignment horizontal="left" vertical="center" wrapText="1"/>
    </xf>
    <xf numFmtId="165" fontId="14" fillId="0" borderId="0" xfId="17" applyNumberFormat="1" applyFont="1" applyFill="1" applyAlignment="1">
      <alignment horizontal="right" vertical="center" wrapText="1"/>
    </xf>
    <xf numFmtId="173" fontId="14" fillId="0" borderId="0" xfId="16" applyNumberFormat="1" applyFont="1" applyAlignment="1">
      <alignment horizontal="center" vertical="center" wrapText="1"/>
    </xf>
    <xf numFmtId="0" fontId="15" fillId="0" borderId="1" xfId="11" applyFont="1" applyBorder="1" applyAlignment="1">
      <alignment horizontal="center" vertical="center" wrapText="1"/>
    </xf>
    <xf numFmtId="0" fontId="15" fillId="0" borderId="1" xfId="11" applyFont="1" applyBorder="1" applyAlignment="1">
      <alignment horizontal="left" vertical="center" wrapText="1"/>
    </xf>
    <xf numFmtId="0" fontId="14" fillId="0" borderId="1" xfId="11" applyFont="1" applyBorder="1" applyAlignment="1">
      <alignment vertical="center" wrapText="1"/>
    </xf>
    <xf numFmtId="0" fontId="10" fillId="0" borderId="1" xfId="11" applyFont="1" applyBorder="1" applyAlignment="1">
      <alignment horizontal="center" vertical="center" wrapText="1"/>
    </xf>
    <xf numFmtId="0" fontId="10" fillId="0" borderId="1" xfId="11" applyFont="1" applyBorder="1" applyAlignment="1">
      <alignment horizontal="right" vertical="center" wrapText="1"/>
    </xf>
    <xf numFmtId="0" fontId="11" fillId="0" borderId="1" xfId="11" applyFont="1" applyBorder="1" applyAlignment="1">
      <alignment horizontal="right" vertical="center" wrapText="1"/>
    </xf>
    <xf numFmtId="165" fontId="33" fillId="0" borderId="1" xfId="12" applyNumberFormat="1" applyFont="1" applyFill="1" applyBorder="1" applyAlignment="1">
      <alignment horizontal="right" vertical="center" wrapText="1"/>
    </xf>
    <xf numFmtId="0" fontId="6" fillId="0" borderId="1" xfId="13" applyFont="1" applyBorder="1" applyAlignment="1">
      <alignment horizontal="justify" vertical="center" wrapText="1"/>
    </xf>
    <xf numFmtId="3" fontId="11" fillId="0" borderId="1" xfId="13" applyNumberFormat="1" applyFont="1" applyBorder="1" applyAlignment="1">
      <alignment horizontal="right" vertical="center" wrapText="1"/>
    </xf>
    <xf numFmtId="165" fontId="14" fillId="0" borderId="1" xfId="12" applyNumberFormat="1" applyFont="1" applyFill="1" applyBorder="1" applyAlignment="1">
      <alignment horizontal="right" vertical="center" wrapText="1"/>
    </xf>
    <xf numFmtId="0" fontId="11" fillId="0" borderId="1" xfId="11" applyFont="1" applyBorder="1" applyAlignment="1">
      <alignment vertical="center" wrapText="1"/>
    </xf>
    <xf numFmtId="0" fontId="6" fillId="0" borderId="1" xfId="13" applyFont="1" applyBorder="1" applyAlignment="1">
      <alignment vertical="center" wrapText="1"/>
    </xf>
    <xf numFmtId="0" fontId="14" fillId="0" borderId="1" xfId="11" quotePrefix="1" applyFont="1" applyBorder="1" applyAlignment="1">
      <alignment horizontal="left" vertical="center" wrapText="1"/>
    </xf>
    <xf numFmtId="0" fontId="6" fillId="0" borderId="0" xfId="11" quotePrefix="1" applyFont="1" applyBorder="1" applyAlignment="1">
      <alignment horizontal="center" vertical="center" wrapText="1"/>
    </xf>
    <xf numFmtId="43" fontId="29" fillId="0" borderId="1" xfId="11" applyNumberFormat="1" applyFont="1" applyBorder="1" applyAlignment="1">
      <alignment vertical="center" wrapText="1"/>
    </xf>
    <xf numFmtId="43" fontId="12" fillId="0" borderId="1" xfId="11" applyNumberFormat="1" applyFont="1" applyBorder="1" applyAlignment="1">
      <alignment vertical="center" wrapText="1"/>
    </xf>
    <xf numFmtId="0" fontId="29" fillId="0" borderId="1" xfId="11" applyFont="1" applyBorder="1" applyAlignment="1">
      <alignment vertical="center" wrapText="1"/>
    </xf>
    <xf numFmtId="0" fontId="12" fillId="0" borderId="1" xfId="11" applyFont="1" applyBorder="1" applyAlignment="1">
      <alignment vertical="center" wrapText="1"/>
    </xf>
    <xf numFmtId="0" fontId="5" fillId="0" borderId="1" xfId="13" applyFont="1" applyBorder="1" applyAlignment="1">
      <alignment horizontal="right" vertical="center" wrapText="1"/>
    </xf>
    <xf numFmtId="0" fontId="8" fillId="0" borderId="1" xfId="13" applyFont="1" applyBorder="1" applyAlignment="1">
      <alignment horizontal="right" vertical="center" wrapText="1"/>
    </xf>
    <xf numFmtId="0" fontId="11" fillId="0" borderId="1" xfId="13" applyFont="1" applyBorder="1" applyAlignment="1">
      <alignment horizontal="right" vertical="center" wrapText="1"/>
    </xf>
    <xf numFmtId="0" fontId="6" fillId="0" borderId="1" xfId="13" applyFont="1" applyBorder="1" applyAlignment="1">
      <alignment horizontal="right" vertical="center" wrapText="1"/>
    </xf>
    <xf numFmtId="0" fontId="14" fillId="0" borderId="1" xfId="13" applyFont="1" applyBorder="1" applyAlignment="1">
      <alignment horizontal="justify" vertical="center" wrapText="1"/>
    </xf>
    <xf numFmtId="165" fontId="6" fillId="0" borderId="1" xfId="1" applyNumberFormat="1" applyFont="1" applyBorder="1" applyAlignment="1">
      <alignment horizontal="justify" vertical="center" wrapText="1"/>
    </xf>
    <xf numFmtId="3" fontId="6" fillId="0" borderId="1" xfId="13" applyNumberFormat="1" applyFont="1" applyBorder="1" applyAlignment="1">
      <alignment horizontal="right" vertical="center" wrapText="1"/>
    </xf>
    <xf numFmtId="166" fontId="6" fillId="0" borderId="1" xfId="12" applyNumberFormat="1" applyFont="1" applyFill="1" applyBorder="1" applyAlignment="1">
      <alignment horizontal="right" vertical="center" wrapText="1"/>
    </xf>
    <xf numFmtId="165" fontId="6" fillId="0" borderId="1" xfId="1" applyNumberFormat="1" applyFont="1" applyBorder="1" applyAlignment="1">
      <alignment horizontal="right" vertical="center" wrapText="1"/>
    </xf>
    <xf numFmtId="0" fontId="11" fillId="0" borderId="0" xfId="0" applyFont="1"/>
    <xf numFmtId="0" fontId="14" fillId="0" borderId="1" xfId="11" quotePrefix="1" applyFont="1" applyBorder="1" applyAlignment="1">
      <alignment horizontal="center" vertical="center" wrapText="1"/>
    </xf>
    <xf numFmtId="164" fontId="14" fillId="0" borderId="1" xfId="12" applyNumberFormat="1" applyFont="1" applyFill="1" applyBorder="1" applyAlignment="1">
      <alignment vertical="center" wrapText="1"/>
    </xf>
    <xf numFmtId="0" fontId="11" fillId="0" borderId="0" xfId="0" applyFont="1" applyAlignment="1">
      <alignment horizontal="center"/>
    </xf>
    <xf numFmtId="0" fontId="6" fillId="5" borderId="1" xfId="11" applyFont="1" applyFill="1" applyBorder="1" applyAlignment="1">
      <alignment horizontal="center" vertical="center" wrapText="1"/>
    </xf>
    <xf numFmtId="0" fontId="6" fillId="5" borderId="1" xfId="11" applyFont="1" applyFill="1" applyBorder="1" applyAlignment="1">
      <alignment horizontal="left" vertical="center" wrapText="1"/>
    </xf>
    <xf numFmtId="0" fontId="6" fillId="5" borderId="1" xfId="11" applyFont="1" applyFill="1" applyBorder="1" applyAlignment="1">
      <alignment vertical="center" wrapText="1"/>
    </xf>
    <xf numFmtId="3" fontId="6" fillId="5" borderId="1" xfId="11" applyNumberFormat="1" applyFont="1" applyFill="1" applyBorder="1" applyAlignment="1">
      <alignment horizontal="right" vertical="center" wrapText="1"/>
    </xf>
    <xf numFmtId="0" fontId="22" fillId="0" borderId="0" xfId="0" applyFont="1"/>
    <xf numFmtId="0" fontId="14" fillId="5" borderId="1" xfId="9" applyFont="1" applyFill="1" applyBorder="1" applyAlignment="1">
      <alignment horizontal="center" vertical="center" wrapText="1"/>
    </xf>
    <xf numFmtId="43" fontId="6" fillId="0" borderId="0" xfId="0" applyNumberFormat="1" applyFont="1"/>
    <xf numFmtId="169" fontId="29" fillId="0" borderId="1" xfId="0" applyNumberFormat="1" applyFont="1" applyBorder="1" applyAlignment="1">
      <alignment horizontal="left" vertical="center" wrapText="1"/>
    </xf>
    <xf numFmtId="0" fontId="14" fillId="5" borderId="1" xfId="9" applyFont="1" applyFill="1" applyBorder="1" applyAlignment="1">
      <alignment horizontal="left" vertical="center" wrapText="1"/>
    </xf>
    <xf numFmtId="0" fontId="14" fillId="5" borderId="1" xfId="9" applyFont="1" applyFill="1" applyBorder="1" applyAlignment="1">
      <alignment vertical="center" wrapText="1"/>
    </xf>
    <xf numFmtId="1" fontId="12" fillId="0" borderId="6" xfId="0" applyNumberFormat="1" applyFont="1" applyFill="1" applyBorder="1" applyAlignment="1">
      <alignment vertical="center" wrapText="1"/>
    </xf>
    <xf numFmtId="165" fontId="15" fillId="0" borderId="1" xfId="1" applyNumberFormat="1" applyFont="1" applyFill="1" applyBorder="1" applyAlignment="1">
      <alignment horizontal="right" vertical="center" wrapText="1"/>
    </xf>
    <xf numFmtId="165" fontId="14" fillId="5" borderId="1" xfId="1" applyNumberFormat="1" applyFont="1" applyFill="1" applyBorder="1" applyAlignment="1">
      <alignment horizontal="right" vertical="center"/>
    </xf>
    <xf numFmtId="165" fontId="40" fillId="5" borderId="1" xfId="1" applyNumberFormat="1" applyFont="1" applyFill="1" applyBorder="1" applyAlignment="1">
      <alignment horizontal="right" vertical="center" wrapText="1"/>
    </xf>
    <xf numFmtId="165" fontId="14" fillId="5" borderId="1" xfId="10" applyNumberFormat="1" applyFont="1" applyFill="1" applyBorder="1" applyAlignment="1">
      <alignment vertical="center" wrapText="1"/>
    </xf>
    <xf numFmtId="165" fontId="12" fillId="5" borderId="1" xfId="10" applyNumberFormat="1" applyFont="1" applyFill="1" applyBorder="1" applyAlignment="1">
      <alignment horizontal="center" vertical="center" wrapText="1"/>
    </xf>
    <xf numFmtId="165" fontId="48" fillId="5" borderId="1" xfId="10" applyNumberFormat="1" applyFont="1" applyFill="1" applyBorder="1" applyAlignment="1">
      <alignment horizontal="center" vertical="center" wrapText="1"/>
    </xf>
    <xf numFmtId="0" fontId="6" fillId="0" borderId="0" xfId="0" applyFont="1" applyAlignment="1">
      <alignment horizontal="left" vertical="center" wrapText="1"/>
    </xf>
    <xf numFmtId="165" fontId="14" fillId="5" borderId="1" xfId="10" applyNumberFormat="1" applyFont="1" applyFill="1" applyBorder="1" applyAlignment="1">
      <alignment horizontal="center" vertical="center" wrapText="1"/>
    </xf>
    <xf numFmtId="0" fontId="14" fillId="5" borderId="1" xfId="9" applyFont="1" applyFill="1" applyBorder="1" applyAlignment="1">
      <alignment horizontal="center" vertical="center" wrapText="1"/>
    </xf>
    <xf numFmtId="165" fontId="15" fillId="5" borderId="1" xfId="10" applyNumberFormat="1" applyFont="1" applyFill="1" applyBorder="1" applyAlignment="1">
      <alignment horizontal="right" vertical="center" wrapText="1"/>
    </xf>
    <xf numFmtId="165" fontId="14" fillId="0" borderId="0" xfId="9" applyNumberFormat="1" applyFont="1"/>
    <xf numFmtId="0" fontId="38" fillId="5" borderId="1" xfId="21" applyFont="1" applyFill="1" applyBorder="1" applyAlignment="1">
      <alignment horizontal="center" vertical="center" wrapText="1"/>
    </xf>
    <xf numFmtId="0" fontId="38" fillId="5" borderId="1" xfId="21" applyFont="1" applyFill="1" applyBorder="1" applyAlignment="1">
      <alignment horizontal="right" vertical="center" wrapText="1"/>
    </xf>
    <xf numFmtId="165" fontId="15" fillId="5" borderId="1" xfId="22" applyNumberFormat="1" applyFont="1" applyFill="1" applyBorder="1" applyAlignment="1">
      <alignment horizontal="right" vertical="center" wrapText="1"/>
    </xf>
    <xf numFmtId="0" fontId="38" fillId="5" borderId="1" xfId="9" applyFont="1" applyFill="1" applyBorder="1" applyAlignment="1">
      <alignment horizontal="left" vertical="center"/>
    </xf>
    <xf numFmtId="0" fontId="12" fillId="0" borderId="1" xfId="0" applyFont="1" applyFill="1" applyBorder="1" applyAlignment="1">
      <alignment horizontal="left" vertical="center" wrapText="1"/>
    </xf>
    <xf numFmtId="1" fontId="12" fillId="0" borderId="1" xfId="2" applyNumberFormat="1" applyFont="1" applyFill="1" applyBorder="1" applyAlignment="1">
      <alignment vertical="center" wrapText="1"/>
    </xf>
    <xf numFmtId="0" fontId="12" fillId="0" borderId="1" xfId="0" applyFont="1" applyBorder="1" applyAlignment="1">
      <alignment vertical="center" wrapText="1"/>
    </xf>
    <xf numFmtId="0" fontId="0" fillId="0" borderId="1" xfId="0" applyBorder="1"/>
    <xf numFmtId="0" fontId="21" fillId="0" borderId="1" xfId="11" applyFont="1" applyBorder="1" applyAlignment="1">
      <alignment vertical="center" wrapText="1"/>
    </xf>
    <xf numFmtId="3" fontId="5" fillId="0" borderId="1" xfId="11" applyNumberFormat="1" applyFont="1" applyBorder="1" applyAlignment="1">
      <alignment horizontal="right" vertical="center" wrapText="1"/>
    </xf>
    <xf numFmtId="0" fontId="49" fillId="0" borderId="0" xfId="0" applyFont="1"/>
    <xf numFmtId="0" fontId="26" fillId="5" borderId="17" xfId="0" applyFont="1" applyFill="1" applyBorder="1" applyAlignment="1">
      <alignment horizontal="center" vertical="center" wrapText="1"/>
    </xf>
    <xf numFmtId="0" fontId="26" fillId="5" borderId="18" xfId="0" applyFont="1" applyFill="1" applyBorder="1" applyAlignment="1">
      <alignment horizontal="left" vertical="center" wrapText="1"/>
    </xf>
    <xf numFmtId="0" fontId="26" fillId="0" borderId="17" xfId="0" applyFont="1" applyBorder="1" applyAlignment="1">
      <alignment horizontal="center" vertical="center" wrapText="1"/>
    </xf>
    <xf numFmtId="0" fontId="26" fillId="0" borderId="18" xfId="0" applyFont="1" applyBorder="1" applyAlignment="1">
      <alignment horizontal="left" vertical="center" wrapText="1"/>
    </xf>
    <xf numFmtId="0" fontId="26" fillId="5" borderId="18" xfId="0" applyFont="1" applyFill="1" applyBorder="1" applyAlignment="1">
      <alignment horizontal="center" vertical="center" wrapText="1"/>
    </xf>
    <xf numFmtId="0" fontId="26" fillId="0" borderId="18" xfId="0" applyFont="1" applyBorder="1" applyAlignment="1">
      <alignment horizontal="center" vertical="center" wrapText="1"/>
    </xf>
    <xf numFmtId="174" fontId="26" fillId="5" borderId="18" xfId="0" applyNumberFormat="1" applyFont="1" applyFill="1" applyBorder="1" applyAlignment="1">
      <alignment horizontal="center" vertical="center" wrapText="1"/>
    </xf>
    <xf numFmtId="174" fontId="26" fillId="0" borderId="18" xfId="0" applyNumberFormat="1" applyFont="1" applyBorder="1" applyAlignment="1">
      <alignment horizontal="center" vertical="center" wrapText="1"/>
    </xf>
    <xf numFmtId="0" fontId="26" fillId="5" borderId="19" xfId="0" applyFont="1" applyFill="1" applyBorder="1" applyAlignment="1">
      <alignment horizontal="center" vertical="center" wrapText="1"/>
    </xf>
    <xf numFmtId="0" fontId="26" fillId="5" borderId="15" xfId="0" applyFont="1" applyFill="1" applyBorder="1" applyAlignment="1">
      <alignment horizontal="left" vertical="center" wrapText="1"/>
    </xf>
    <xf numFmtId="0" fontId="26" fillId="5" borderId="15" xfId="0" applyFont="1" applyFill="1" applyBorder="1" applyAlignment="1">
      <alignment horizontal="center" vertical="center" wrapText="1"/>
    </xf>
    <xf numFmtId="174" fontId="26" fillId="5" borderId="15" xfId="0" applyNumberFormat="1" applyFont="1" applyFill="1" applyBorder="1" applyAlignment="1">
      <alignment horizontal="center" vertical="center" wrapText="1"/>
    </xf>
    <xf numFmtId="4" fontId="26" fillId="5" borderId="15" xfId="0" applyNumberFormat="1" applyFont="1" applyFill="1" applyBorder="1" applyAlignment="1">
      <alignment horizontal="center" vertical="center" wrapText="1"/>
    </xf>
    <xf numFmtId="0" fontId="14" fillId="0" borderId="6" xfId="14" applyFont="1" applyBorder="1" applyAlignment="1">
      <alignment horizontal="center" vertical="center" wrapText="1"/>
    </xf>
    <xf numFmtId="0" fontId="28" fillId="5" borderId="1" xfId="0" applyFont="1" applyFill="1" applyBorder="1" applyAlignment="1">
      <alignment horizontal="center" vertical="center" wrapText="1"/>
    </xf>
    <xf numFmtId="166" fontId="26" fillId="5" borderId="15" xfId="1" applyNumberFormat="1" applyFont="1" applyFill="1" applyBorder="1" applyAlignment="1">
      <alignment horizontal="center" vertical="center" wrapText="1"/>
    </xf>
    <xf numFmtId="166" fontId="26" fillId="5" borderId="18" xfId="1" applyNumberFormat="1" applyFont="1" applyFill="1" applyBorder="1" applyAlignment="1">
      <alignment horizontal="center" vertical="center" wrapText="1"/>
    </xf>
    <xf numFmtId="166" fontId="26" fillId="0" borderId="18" xfId="1" applyNumberFormat="1" applyFont="1" applyBorder="1" applyAlignment="1">
      <alignment horizontal="center" vertical="center" wrapText="1"/>
    </xf>
    <xf numFmtId="166" fontId="14" fillId="0" borderId="0" xfId="1" applyNumberFormat="1" applyFont="1" applyAlignment="1">
      <alignment vertical="center" wrapText="1"/>
    </xf>
    <xf numFmtId="166" fontId="28" fillId="5" borderId="1" xfId="1" applyNumberFormat="1" applyFont="1" applyFill="1" applyBorder="1" applyAlignment="1">
      <alignment horizontal="center" vertical="center" wrapText="1"/>
    </xf>
    <xf numFmtId="0" fontId="4" fillId="0" borderId="1" xfId="0" applyFont="1" applyBorder="1"/>
    <xf numFmtId="0" fontId="14" fillId="0" borderId="1" xfId="11" applyFont="1" applyBorder="1" applyAlignment="1">
      <alignment vertical="center" wrapText="1"/>
    </xf>
    <xf numFmtId="0" fontId="15" fillId="5" borderId="1" xfId="11" applyFont="1" applyFill="1" applyBorder="1" applyAlignment="1">
      <alignment horizontal="left" vertical="center" wrapText="1"/>
    </xf>
    <xf numFmtId="0" fontId="5" fillId="5" borderId="1" xfId="11" applyFont="1" applyFill="1" applyBorder="1" applyAlignment="1">
      <alignment horizontal="left" vertical="center" wrapText="1"/>
    </xf>
    <xf numFmtId="0" fontId="48" fillId="0" borderId="1" xfId="14" quotePrefix="1" applyFont="1" applyBorder="1" applyAlignment="1">
      <alignment vertical="center" wrapText="1"/>
    </xf>
    <xf numFmtId="0" fontId="14" fillId="0" borderId="1" xfId="14" quotePrefix="1" applyFont="1" applyBorder="1" applyAlignment="1">
      <alignment horizontal="center" vertical="center" wrapText="1"/>
    </xf>
    <xf numFmtId="14" fontId="48" fillId="5" borderId="1" xfId="14" applyNumberFormat="1" applyFont="1" applyFill="1" applyBorder="1" applyAlignment="1">
      <alignment horizontal="center" vertical="center" wrapText="1"/>
    </xf>
    <xf numFmtId="0" fontId="6" fillId="0" borderId="1" xfId="0" applyFont="1" applyBorder="1" applyAlignment="1">
      <alignment horizontal="center" vertical="center" wrapText="1"/>
    </xf>
    <xf numFmtId="0" fontId="28" fillId="7" borderId="16" xfId="14" applyFont="1" applyFill="1" applyBorder="1" applyAlignment="1">
      <alignment horizontal="center" vertical="center" wrapText="1"/>
    </xf>
    <xf numFmtId="0" fontId="50" fillId="0" borderId="1" xfId="14" quotePrefix="1" applyFont="1" applyBorder="1" applyAlignment="1">
      <alignment vertical="center" wrapText="1"/>
    </xf>
    <xf numFmtId="0" fontId="15" fillId="5" borderId="1" xfId="11" applyFont="1" applyFill="1" applyBorder="1" applyAlignment="1">
      <alignment horizontal="center" vertical="center" wrapText="1"/>
    </xf>
    <xf numFmtId="0" fontId="38" fillId="5" borderId="1" xfId="21" applyFont="1" applyFill="1" applyBorder="1" applyAlignment="1">
      <alignment horizontal="left" vertical="center" wrapText="1"/>
    </xf>
    <xf numFmtId="3" fontId="22" fillId="0" borderId="0" xfId="0" applyNumberFormat="1" applyFont="1" applyAlignment="1">
      <alignment vertical="center" wrapText="1"/>
    </xf>
    <xf numFmtId="0" fontId="5" fillId="5" borderId="1" xfId="0" applyFont="1" applyFill="1" applyBorder="1" applyAlignment="1">
      <alignment horizontal="center" vertical="center"/>
    </xf>
    <xf numFmtId="0" fontId="5" fillId="5" borderId="1" xfId="0" applyFont="1" applyFill="1" applyBorder="1" applyAlignment="1">
      <alignment vertical="center"/>
    </xf>
    <xf numFmtId="164" fontId="32" fillId="5" borderId="1" xfId="0" applyNumberFormat="1" applyFont="1" applyFill="1" applyBorder="1" applyAlignment="1">
      <alignment horizontal="right" vertical="center"/>
    </xf>
    <xf numFmtId="0" fontId="29" fillId="5" borderId="1" xfId="0" applyFont="1" applyFill="1" applyBorder="1" applyAlignment="1">
      <alignment horizontal="center" vertical="center" wrapText="1"/>
    </xf>
    <xf numFmtId="164" fontId="14" fillId="5" borderId="1" xfId="1" applyNumberFormat="1" applyFont="1" applyFill="1" applyBorder="1" applyAlignment="1">
      <alignment horizontal="right" vertical="center" wrapText="1"/>
    </xf>
    <xf numFmtId="164" fontId="5" fillId="5" borderId="1" xfId="0" applyNumberFormat="1" applyFont="1" applyFill="1" applyBorder="1" applyAlignment="1">
      <alignment vertical="center"/>
    </xf>
    <xf numFmtId="0" fontId="6" fillId="5" borderId="1" xfId="0" applyFont="1" applyFill="1" applyBorder="1" applyAlignment="1">
      <alignment vertical="center"/>
    </xf>
    <xf numFmtId="164" fontId="6" fillId="5" borderId="1" xfId="0" applyNumberFormat="1" applyFont="1" applyFill="1" applyBorder="1" applyAlignment="1">
      <alignment vertical="center"/>
    </xf>
    <xf numFmtId="4" fontId="5" fillId="5" borderId="1" xfId="0" applyNumberFormat="1" applyFont="1" applyFill="1" applyBorder="1" applyAlignment="1">
      <alignment vertical="center"/>
    </xf>
    <xf numFmtId="0" fontId="17" fillId="5" borderId="1" xfId="0" applyFont="1" applyFill="1" applyBorder="1" applyAlignment="1">
      <alignment horizontal="left" vertical="center" wrapText="1"/>
    </xf>
    <xf numFmtId="3" fontId="5" fillId="5" borderId="1" xfId="0" applyNumberFormat="1" applyFont="1" applyFill="1" applyBorder="1" applyAlignment="1">
      <alignment horizontal="right" vertical="center"/>
    </xf>
    <xf numFmtId="0" fontId="5" fillId="5" borderId="1" xfId="0" applyFont="1" applyFill="1" applyBorder="1" applyAlignment="1">
      <alignment horizontal="center" vertical="center" wrapText="1"/>
    </xf>
    <xf numFmtId="0" fontId="5" fillId="5" borderId="1" xfId="0" applyFont="1" applyFill="1" applyBorder="1" applyAlignment="1">
      <alignment horizontal="left" vertical="center" wrapText="1"/>
    </xf>
    <xf numFmtId="3" fontId="5" fillId="5" borderId="1" xfId="0" applyNumberFormat="1" applyFont="1" applyFill="1" applyBorder="1" applyAlignment="1">
      <alignment vertical="center" wrapText="1"/>
    </xf>
    <xf numFmtId="0" fontId="6" fillId="5" borderId="1" xfId="0" applyFont="1" applyFill="1" applyBorder="1" applyAlignment="1">
      <alignment horizontal="center" vertical="center" wrapText="1"/>
    </xf>
    <xf numFmtId="0" fontId="6" fillId="5" borderId="1" xfId="0" applyFont="1" applyFill="1" applyBorder="1" applyAlignment="1">
      <alignment horizontal="left" vertical="center" wrapText="1"/>
    </xf>
    <xf numFmtId="168" fontId="6" fillId="5" borderId="1" xfId="0" applyNumberFormat="1" applyFont="1" applyFill="1" applyBorder="1" applyAlignment="1">
      <alignment horizontal="right" vertical="center" wrapText="1"/>
    </xf>
    <xf numFmtId="3" fontId="15" fillId="5" borderId="1" xfId="0" quotePrefix="1" applyNumberFormat="1" applyFont="1" applyFill="1" applyBorder="1" applyAlignment="1">
      <alignment horizontal="right" vertical="center" wrapText="1"/>
    </xf>
    <xf numFmtId="0" fontId="26" fillId="5" borderId="1" xfId="0" applyFont="1" applyFill="1" applyBorder="1" applyAlignment="1">
      <alignment horizontal="left" vertical="center" wrapText="1"/>
    </xf>
    <xf numFmtId="165" fontId="26" fillId="5" borderId="1" xfId="1" applyNumberFormat="1" applyFont="1" applyFill="1" applyBorder="1" applyAlignment="1">
      <alignment horizontal="center" vertical="center" wrapText="1"/>
    </xf>
    <xf numFmtId="165" fontId="26" fillId="5" borderId="1" xfId="1" applyNumberFormat="1" applyFont="1" applyFill="1" applyBorder="1" applyAlignment="1">
      <alignment vertical="center" wrapText="1"/>
    </xf>
    <xf numFmtId="0" fontId="6" fillId="5" borderId="1" xfId="0" applyFont="1" applyFill="1" applyBorder="1" applyAlignment="1">
      <alignment vertical="center" wrapText="1"/>
    </xf>
    <xf numFmtId="3" fontId="15" fillId="5" borderId="1" xfId="0" applyNumberFormat="1" applyFont="1" applyFill="1" applyBorder="1" applyAlignment="1">
      <alignment horizontal="right" vertical="center" wrapText="1"/>
    </xf>
    <xf numFmtId="167" fontId="6" fillId="5" borderId="1" xfId="0" applyNumberFormat="1" applyFont="1" applyFill="1" applyBorder="1" applyAlignment="1">
      <alignment horizontal="right" vertical="center" wrapText="1"/>
    </xf>
    <xf numFmtId="165" fontId="28" fillId="5" borderId="1" xfId="1" applyNumberFormat="1" applyFont="1" applyFill="1" applyBorder="1" applyAlignment="1">
      <alignment vertical="center" wrapText="1"/>
    </xf>
    <xf numFmtId="0" fontId="14" fillId="5" borderId="1" xfId="0" applyFont="1" applyFill="1" applyBorder="1" applyAlignment="1">
      <alignment horizontal="center" vertical="center"/>
    </xf>
    <xf numFmtId="0" fontId="14" fillId="5" borderId="1" xfId="0" applyFont="1" applyFill="1" applyBorder="1" applyAlignment="1">
      <alignment horizontal="left" vertical="center" wrapText="1"/>
    </xf>
    <xf numFmtId="165" fontId="14" fillId="5" borderId="1" xfId="1" applyNumberFormat="1" applyFont="1" applyFill="1" applyBorder="1" applyAlignment="1">
      <alignment horizontal="center" vertical="center" wrapText="1"/>
    </xf>
    <xf numFmtId="1" fontId="14" fillId="5" borderId="1" xfId="2" applyNumberFormat="1" applyFont="1" applyFill="1" applyBorder="1" applyAlignment="1">
      <alignment horizontal="left" vertical="center" wrapText="1"/>
    </xf>
    <xf numFmtId="0" fontId="14" fillId="5" borderId="1" xfId="0" applyFont="1" applyFill="1" applyBorder="1" applyAlignment="1">
      <alignment vertical="center" wrapText="1"/>
    </xf>
    <xf numFmtId="3" fontId="14" fillId="5" borderId="1" xfId="0" applyNumberFormat="1" applyFont="1" applyFill="1" applyBorder="1" applyAlignment="1">
      <alignment horizontal="right" vertical="center" wrapText="1"/>
    </xf>
    <xf numFmtId="0" fontId="26" fillId="5" borderId="1" xfId="0" applyFont="1" applyFill="1" applyBorder="1" applyAlignment="1">
      <alignment vertical="center" wrapText="1"/>
    </xf>
    <xf numFmtId="3" fontId="18" fillId="0" borderId="8" xfId="0" applyNumberFormat="1" applyFont="1" applyBorder="1" applyAlignment="1">
      <alignment horizontal="center" vertical="center" wrapText="1"/>
    </xf>
    <xf numFmtId="0" fontId="17" fillId="0" borderId="0" xfId="0" applyFont="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3" fontId="5" fillId="0" borderId="5" xfId="0" applyNumberFormat="1" applyFont="1" applyBorder="1" applyAlignment="1">
      <alignment horizontal="center" vertical="center" wrapText="1"/>
    </xf>
    <xf numFmtId="3" fontId="5" fillId="0" borderId="6" xfId="0" applyNumberFormat="1" applyFont="1" applyBorder="1" applyAlignment="1">
      <alignment horizontal="center" vertical="center" wrapText="1"/>
    </xf>
    <xf numFmtId="3" fontId="8" fillId="0" borderId="5" xfId="0" applyNumberFormat="1" applyFont="1" applyBorder="1" applyAlignment="1">
      <alignment horizontal="center" vertical="center" wrapText="1"/>
    </xf>
    <xf numFmtId="3" fontId="8" fillId="0" borderId="6" xfId="0" applyNumberFormat="1" applyFont="1" applyBorder="1" applyAlignment="1">
      <alignment horizontal="center" vertical="center" wrapText="1"/>
    </xf>
    <xf numFmtId="3" fontId="6" fillId="0" borderId="2" xfId="0" applyNumberFormat="1" applyFont="1" applyBorder="1" applyAlignment="1">
      <alignment horizontal="center" vertical="center" wrapText="1"/>
    </xf>
    <xf numFmtId="3" fontId="6" fillId="0" borderId="3" xfId="0" applyNumberFormat="1" applyFont="1" applyBorder="1" applyAlignment="1">
      <alignment horizontal="center" vertical="center" wrapText="1"/>
    </xf>
    <xf numFmtId="3" fontId="6" fillId="0" borderId="4" xfId="0" applyNumberFormat="1" applyFont="1" applyBorder="1" applyAlignment="1">
      <alignment horizontal="center" vertical="center" wrapText="1"/>
    </xf>
    <xf numFmtId="0" fontId="4" fillId="0" borderId="0" xfId="0" applyFont="1" applyAlignment="1">
      <alignment horizontal="center" vertical="center" wrapText="1"/>
    </xf>
    <xf numFmtId="0" fontId="4" fillId="0" borderId="0" xfId="0" applyFont="1" applyFill="1" applyAlignment="1">
      <alignment horizontal="center" vertical="center" wrapText="1"/>
    </xf>
    <xf numFmtId="3" fontId="5" fillId="0" borderId="2" xfId="0" applyNumberFormat="1" applyFont="1" applyBorder="1" applyAlignment="1">
      <alignment horizontal="center" vertical="center" wrapText="1"/>
    </xf>
    <xf numFmtId="3" fontId="5" fillId="0" borderId="3" xfId="0" applyNumberFormat="1" applyFont="1" applyBorder="1" applyAlignment="1">
      <alignment horizontal="center" vertical="center" wrapText="1"/>
    </xf>
    <xf numFmtId="3" fontId="5" fillId="0" borderId="4" xfId="0" applyNumberFormat="1" applyFont="1" applyFill="1" applyBorder="1" applyAlignment="1">
      <alignment horizontal="center" vertical="center" wrapText="1"/>
    </xf>
    <xf numFmtId="3" fontId="5" fillId="0" borderId="4"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6" fillId="5" borderId="1" xfId="0" applyFont="1" applyFill="1" applyBorder="1" applyAlignment="1">
      <alignment horizontal="center" vertical="center" wrapText="1"/>
    </xf>
    <xf numFmtId="0" fontId="6" fillId="5" borderId="1" xfId="0" applyFont="1" applyFill="1" applyBorder="1" applyAlignment="1">
      <alignment horizontal="left" vertical="center" wrapText="1"/>
    </xf>
    <xf numFmtId="3" fontId="18" fillId="0" borderId="0" xfId="0" applyNumberFormat="1" applyFont="1" applyBorder="1" applyAlignment="1">
      <alignment horizontal="center" vertical="center" wrapText="1"/>
    </xf>
    <xf numFmtId="3" fontId="10" fillId="0" borderId="0" xfId="0" applyNumberFormat="1" applyFont="1" applyFill="1" applyAlignment="1">
      <alignment horizontal="center" vertical="center"/>
    </xf>
    <xf numFmtId="3" fontId="13" fillId="0" borderId="1" xfId="0" applyNumberFormat="1" applyFont="1" applyFill="1" applyBorder="1" applyAlignment="1">
      <alignment horizontal="center" vertical="center" wrapText="1"/>
    </xf>
    <xf numFmtId="3" fontId="12" fillId="0" borderId="1" xfId="0" applyNumberFormat="1" applyFont="1" applyFill="1" applyBorder="1" applyAlignment="1">
      <alignment horizontal="center" vertical="center" wrapText="1"/>
    </xf>
    <xf numFmtId="3" fontId="12" fillId="0" borderId="5" xfId="0" applyNumberFormat="1" applyFont="1" applyFill="1" applyBorder="1" applyAlignment="1">
      <alignment horizontal="center" vertical="center" wrapText="1"/>
    </xf>
    <xf numFmtId="3" fontId="12" fillId="0" borderId="6" xfId="0" applyNumberFormat="1" applyFont="1" applyFill="1" applyBorder="1" applyAlignment="1">
      <alignment horizontal="center" vertical="center" wrapText="1"/>
    </xf>
    <xf numFmtId="3" fontId="12" fillId="0" borderId="2" xfId="0" applyNumberFormat="1" applyFont="1" applyFill="1" applyBorder="1" applyAlignment="1">
      <alignment horizontal="center" vertical="center" wrapText="1"/>
    </xf>
    <xf numFmtId="3" fontId="12" fillId="0" borderId="3" xfId="0" applyNumberFormat="1" applyFont="1" applyFill="1" applyBorder="1" applyAlignment="1">
      <alignment horizontal="center" vertical="center" wrapText="1"/>
    </xf>
    <xf numFmtId="3" fontId="12" fillId="0" borderId="4" xfId="0" applyNumberFormat="1" applyFont="1" applyFill="1" applyBorder="1" applyAlignment="1">
      <alignment horizontal="center" vertical="center" wrapText="1"/>
    </xf>
    <xf numFmtId="3" fontId="13" fillId="0" borderId="2" xfId="0" applyNumberFormat="1" applyFont="1" applyFill="1" applyBorder="1" applyAlignment="1">
      <alignment horizontal="center" vertical="center" wrapText="1"/>
    </xf>
    <xf numFmtId="3" fontId="13" fillId="0" borderId="3" xfId="0" applyNumberFormat="1" applyFont="1" applyFill="1" applyBorder="1" applyAlignment="1">
      <alignment horizontal="center" vertical="center" wrapText="1"/>
    </xf>
    <xf numFmtId="3" fontId="13" fillId="0" borderId="4" xfId="0" applyNumberFormat="1" applyFont="1" applyFill="1" applyBorder="1" applyAlignment="1">
      <alignment horizontal="center" vertical="center" wrapText="1"/>
    </xf>
    <xf numFmtId="3" fontId="12" fillId="0" borderId="10" xfId="0" applyNumberFormat="1" applyFont="1" applyFill="1" applyBorder="1" applyAlignment="1">
      <alignment horizontal="center" vertical="center" wrapText="1"/>
    </xf>
    <xf numFmtId="3" fontId="12" fillId="0" borderId="7" xfId="0" applyNumberFormat="1" applyFont="1" applyFill="1" applyBorder="1" applyAlignment="1">
      <alignment horizontal="center" vertical="center" wrapText="1"/>
    </xf>
    <xf numFmtId="3" fontId="12" fillId="0" borderId="8" xfId="0" applyNumberFormat="1" applyFont="1" applyFill="1" applyBorder="1" applyAlignment="1">
      <alignment horizontal="center" vertical="center" wrapText="1"/>
    </xf>
    <xf numFmtId="3" fontId="12" fillId="0" borderId="9" xfId="0" applyNumberFormat="1" applyFont="1" applyFill="1" applyBorder="1" applyAlignment="1">
      <alignment horizontal="center" vertical="center" wrapText="1"/>
    </xf>
    <xf numFmtId="3" fontId="12" fillId="0" borderId="11" xfId="0" applyNumberFormat="1" applyFont="1" applyFill="1" applyBorder="1" applyAlignment="1">
      <alignment horizontal="center" vertical="center" wrapText="1"/>
    </xf>
    <xf numFmtId="3" fontId="12" fillId="0" borderId="12" xfId="0" applyNumberFormat="1" applyFont="1" applyFill="1" applyBorder="1" applyAlignment="1">
      <alignment horizontal="center" vertical="center" wrapText="1"/>
    </xf>
    <xf numFmtId="3" fontId="12" fillId="0" borderId="13" xfId="0" applyNumberFormat="1" applyFont="1" applyFill="1" applyBorder="1" applyAlignment="1">
      <alignment horizontal="center" vertical="center" wrapText="1"/>
    </xf>
    <xf numFmtId="0" fontId="17" fillId="0" borderId="0" xfId="0" applyFont="1" applyAlignment="1">
      <alignment horizontal="left" vertical="center" wrapText="1"/>
    </xf>
    <xf numFmtId="0" fontId="19" fillId="0" borderId="0" xfId="0" applyFont="1" applyAlignment="1">
      <alignment horizontal="center" vertical="center" wrapText="1"/>
    </xf>
    <xf numFmtId="0" fontId="17" fillId="0" borderId="1" xfId="0" applyFont="1" applyBorder="1" applyAlignment="1">
      <alignment horizontal="center" vertical="center" wrapText="1"/>
    </xf>
    <xf numFmtId="3" fontId="17" fillId="0" borderId="1" xfId="0" applyNumberFormat="1" applyFont="1" applyBorder="1" applyAlignment="1">
      <alignment horizontal="center" vertical="center" wrapText="1"/>
    </xf>
    <xf numFmtId="3" fontId="18" fillId="0" borderId="2" xfId="0" applyNumberFormat="1" applyFont="1" applyBorder="1" applyAlignment="1">
      <alignment horizontal="center" vertical="center" wrapText="1"/>
    </xf>
    <xf numFmtId="3" fontId="18" fillId="0" borderId="3" xfId="0" applyNumberFormat="1" applyFont="1" applyBorder="1" applyAlignment="1">
      <alignment horizontal="center" vertical="center" wrapText="1"/>
    </xf>
    <xf numFmtId="3" fontId="18" fillId="0" borderId="4" xfId="0" applyNumberFormat="1" applyFont="1" applyBorder="1" applyAlignment="1">
      <alignment horizontal="center" vertical="center" wrapText="1"/>
    </xf>
    <xf numFmtId="3" fontId="18" fillId="0" borderId="5" xfId="0" applyNumberFormat="1" applyFont="1" applyBorder="1" applyAlignment="1">
      <alignment horizontal="center" vertical="center" wrapText="1"/>
    </xf>
    <xf numFmtId="3" fontId="18" fillId="0" borderId="10" xfId="0" applyNumberFormat="1" applyFont="1" applyBorder="1" applyAlignment="1">
      <alignment horizontal="center" vertical="center" wrapText="1"/>
    </xf>
    <xf numFmtId="3" fontId="18" fillId="0" borderId="6" xfId="0" applyNumberFormat="1" applyFont="1" applyBorder="1" applyAlignment="1">
      <alignment horizontal="center" vertical="center" wrapText="1"/>
    </xf>
    <xf numFmtId="3" fontId="18" fillId="0" borderId="1" xfId="0" applyNumberFormat="1" applyFont="1" applyBorder="1" applyAlignment="1">
      <alignment horizontal="center" vertical="center" wrapText="1"/>
    </xf>
    <xf numFmtId="3" fontId="18" fillId="0" borderId="0" xfId="0" applyNumberFormat="1" applyFont="1" applyAlignment="1">
      <alignment horizontal="center" vertical="center" wrapText="1"/>
    </xf>
    <xf numFmtId="0" fontId="6" fillId="0" borderId="8" xfId="6" applyFont="1" applyBorder="1" applyAlignment="1">
      <alignment horizontal="center" vertical="center" wrapText="1"/>
    </xf>
    <xf numFmtId="0" fontId="6" fillId="0" borderId="5" xfId="6" applyFont="1" applyBorder="1" applyAlignment="1">
      <alignment horizontal="center" vertical="center" wrapText="1"/>
    </xf>
    <xf numFmtId="0" fontId="6" fillId="0" borderId="10" xfId="6" applyFont="1" applyBorder="1" applyAlignment="1">
      <alignment horizontal="center" vertical="center" wrapText="1"/>
    </xf>
    <xf numFmtId="0" fontId="18" fillId="0" borderId="0" xfId="6" applyFont="1" applyAlignment="1">
      <alignment horizontal="center" vertical="center" wrapText="1"/>
    </xf>
    <xf numFmtId="0" fontId="17" fillId="0" borderId="0" xfId="6" applyFont="1" applyAlignment="1">
      <alignment horizontal="center" vertical="center" wrapText="1"/>
    </xf>
    <xf numFmtId="0" fontId="19" fillId="0" borderId="12" xfId="6" applyFont="1" applyBorder="1" applyAlignment="1">
      <alignment horizontal="center" vertical="center"/>
    </xf>
    <xf numFmtId="0" fontId="5" fillId="0" borderId="1" xfId="6" applyFont="1" applyBorder="1" applyAlignment="1">
      <alignment horizontal="center" vertical="center" wrapText="1"/>
    </xf>
    <xf numFmtId="0" fontId="5" fillId="0" borderId="0" xfId="8" applyFont="1" applyAlignment="1">
      <alignment horizontal="center"/>
    </xf>
    <xf numFmtId="0" fontId="5" fillId="0" borderId="5" xfId="8" applyFont="1" applyBorder="1" applyAlignment="1">
      <alignment horizontal="center" vertical="center"/>
    </xf>
    <xf numFmtId="0" fontId="5" fillId="0" borderId="6" xfId="8" applyFont="1" applyBorder="1" applyAlignment="1">
      <alignment horizontal="center" vertical="center"/>
    </xf>
    <xf numFmtId="0" fontId="5" fillId="0" borderId="5" xfId="8" applyFont="1" applyBorder="1" applyAlignment="1">
      <alignment horizontal="center" vertical="center" wrapText="1"/>
    </xf>
    <xf numFmtId="0" fontId="5" fillId="0" borderId="6" xfId="8" applyFont="1" applyBorder="1" applyAlignment="1">
      <alignment horizontal="center" vertical="center" wrapText="1"/>
    </xf>
    <xf numFmtId="0" fontId="5" fillId="0" borderId="2" xfId="8" applyFont="1" applyBorder="1" applyAlignment="1">
      <alignment horizontal="center" vertical="center"/>
    </xf>
    <xf numFmtId="0" fontId="5" fillId="0" borderId="3" xfId="8" applyFont="1" applyBorder="1" applyAlignment="1">
      <alignment horizontal="center" vertical="center"/>
    </xf>
    <xf numFmtId="0" fontId="5" fillId="0" borderId="4" xfId="8" applyFont="1" applyBorder="1" applyAlignment="1">
      <alignment horizontal="center" vertical="center"/>
    </xf>
    <xf numFmtId="3" fontId="14" fillId="0" borderId="1" xfId="9" applyNumberFormat="1" applyFont="1" applyBorder="1" applyAlignment="1">
      <alignment horizontal="center" vertical="center" wrapText="1"/>
    </xf>
    <xf numFmtId="0" fontId="14" fillId="0" borderId="1" xfId="9" applyFont="1" applyBorder="1" applyAlignment="1">
      <alignment horizontal="center" vertical="center" wrapText="1"/>
    </xf>
    <xf numFmtId="3" fontId="14" fillId="5" borderId="1" xfId="2" applyNumberFormat="1" applyFont="1" applyFill="1" applyBorder="1" applyAlignment="1">
      <alignment horizontal="center" vertical="center" wrapText="1"/>
    </xf>
    <xf numFmtId="0" fontId="14" fillId="5" borderId="1" xfId="9" applyFont="1" applyFill="1" applyBorder="1" applyAlignment="1">
      <alignment horizontal="center" vertical="center" wrapText="1"/>
    </xf>
    <xf numFmtId="3" fontId="14" fillId="0" borderId="5" xfId="9" applyNumberFormat="1" applyFont="1" applyBorder="1" applyAlignment="1">
      <alignment horizontal="center" vertical="center" wrapText="1"/>
    </xf>
    <xf numFmtId="3" fontId="14" fillId="0" borderId="6" xfId="9" applyNumberFormat="1" applyFont="1" applyBorder="1" applyAlignment="1">
      <alignment horizontal="center" vertical="center" wrapText="1"/>
    </xf>
    <xf numFmtId="3" fontId="14" fillId="0" borderId="2" xfId="9" applyNumberFormat="1" applyFont="1" applyBorder="1" applyAlignment="1">
      <alignment horizontal="center" vertical="center" wrapText="1"/>
    </xf>
    <xf numFmtId="3" fontId="14" fillId="0" borderId="4" xfId="9" applyNumberFormat="1" applyFont="1" applyBorder="1" applyAlignment="1">
      <alignment horizontal="center" vertical="center" wrapText="1"/>
    </xf>
    <xf numFmtId="165" fontId="14" fillId="5" borderId="5" xfId="10" applyNumberFormat="1" applyFont="1" applyFill="1" applyBorder="1" applyAlignment="1">
      <alignment horizontal="center" vertical="center" wrapText="1"/>
    </xf>
    <xf numFmtId="165" fontId="14" fillId="5" borderId="10" xfId="10" applyNumberFormat="1" applyFont="1" applyFill="1" applyBorder="1" applyAlignment="1">
      <alignment horizontal="center" vertical="center" wrapText="1"/>
    </xf>
    <xf numFmtId="165" fontId="14" fillId="5" borderId="6" xfId="10" applyNumberFormat="1" applyFont="1" applyFill="1" applyBorder="1" applyAlignment="1">
      <alignment horizontal="center" vertical="center" wrapText="1"/>
    </xf>
    <xf numFmtId="0" fontId="5" fillId="0" borderId="0" xfId="9" applyFont="1" applyAlignment="1">
      <alignment horizontal="center"/>
    </xf>
    <xf numFmtId="0" fontId="15" fillId="5" borderId="0" xfId="9" applyFont="1" applyFill="1" applyAlignment="1">
      <alignment horizontal="center" vertical="center" wrapText="1"/>
    </xf>
    <xf numFmtId="43" fontId="33" fillId="5" borderId="12" xfId="10" applyFont="1" applyFill="1" applyBorder="1" applyAlignment="1">
      <alignment horizontal="center" vertical="center"/>
    </xf>
    <xf numFmtId="0" fontId="15" fillId="5" borderId="1" xfId="9" applyFont="1" applyFill="1" applyBorder="1" applyAlignment="1">
      <alignment horizontal="center" vertical="center" wrapText="1"/>
    </xf>
    <xf numFmtId="0" fontId="12" fillId="5" borderId="1" xfId="9" applyFont="1" applyFill="1" applyBorder="1" applyAlignment="1">
      <alignment horizontal="center" vertical="center" wrapText="1"/>
    </xf>
    <xf numFmtId="0" fontId="14" fillId="5" borderId="5" xfId="9" applyFont="1" applyFill="1" applyBorder="1" applyAlignment="1">
      <alignment horizontal="center" vertical="center" wrapText="1"/>
    </xf>
    <xf numFmtId="0" fontId="14" fillId="5" borderId="10" xfId="9" applyFont="1" applyFill="1" applyBorder="1" applyAlignment="1">
      <alignment horizontal="center" vertical="center" wrapText="1"/>
    </xf>
    <xf numFmtId="0" fontId="14" fillId="5" borderId="6" xfId="9" applyFont="1" applyFill="1" applyBorder="1" applyAlignment="1">
      <alignment horizontal="center" vertical="center" wrapText="1"/>
    </xf>
    <xf numFmtId="3" fontId="15" fillId="0" borderId="2" xfId="9" applyNumberFormat="1" applyFont="1" applyBorder="1" applyAlignment="1">
      <alignment horizontal="center" vertical="center" wrapText="1"/>
    </xf>
    <xf numFmtId="3" fontId="15" fillId="0" borderId="3" xfId="9" applyNumberFormat="1" applyFont="1" applyBorder="1" applyAlignment="1">
      <alignment horizontal="center" vertical="center" wrapText="1"/>
    </xf>
    <xf numFmtId="3" fontId="15" fillId="0" borderId="4" xfId="9" applyNumberFormat="1" applyFont="1" applyBorder="1" applyAlignment="1">
      <alignment horizontal="center" vertical="center" wrapText="1"/>
    </xf>
    <xf numFmtId="3" fontId="15" fillId="0" borderId="1" xfId="9" applyNumberFormat="1" applyFont="1" applyBorder="1" applyAlignment="1">
      <alignment horizontal="center" vertical="center" wrapText="1"/>
    </xf>
    <xf numFmtId="0" fontId="14" fillId="0" borderId="5" xfId="9" applyFont="1" applyBorder="1" applyAlignment="1">
      <alignment horizontal="center" vertical="center" wrapText="1"/>
    </xf>
    <xf numFmtId="0" fontId="14" fillId="0" borderId="10" xfId="9" applyFont="1" applyBorder="1" applyAlignment="1">
      <alignment horizontal="center" vertical="center" wrapText="1"/>
    </xf>
    <xf numFmtId="0" fontId="14" fillId="0" borderId="6" xfId="9" applyFont="1" applyBorder="1" applyAlignment="1">
      <alignment horizontal="center" vertical="center" wrapText="1"/>
    </xf>
    <xf numFmtId="3" fontId="14" fillId="0" borderId="10" xfId="9" applyNumberFormat="1" applyFont="1" applyBorder="1" applyAlignment="1">
      <alignment horizontal="center" vertical="center" wrapText="1"/>
    </xf>
    <xf numFmtId="43" fontId="29" fillId="0" borderId="5" xfId="11" applyNumberFormat="1" applyFont="1" applyBorder="1" applyAlignment="1">
      <alignment vertical="center" wrapText="1"/>
    </xf>
    <xf numFmtId="43" fontId="29" fillId="0" borderId="10" xfId="11" applyNumberFormat="1" applyFont="1" applyBorder="1" applyAlignment="1">
      <alignment vertical="center" wrapText="1"/>
    </xf>
    <xf numFmtId="43" fontId="29" fillId="0" borderId="6" xfId="11" applyNumberFormat="1" applyFont="1" applyBorder="1" applyAlignment="1">
      <alignment vertical="center" wrapText="1"/>
    </xf>
    <xf numFmtId="0" fontId="6" fillId="0" borderId="1" xfId="13" applyFont="1" applyBorder="1" applyAlignment="1">
      <alignment horizontal="center" vertical="center" wrapText="1"/>
    </xf>
    <xf numFmtId="0" fontId="5" fillId="0" borderId="0" xfId="11" quotePrefix="1" applyFont="1" applyBorder="1" applyAlignment="1">
      <alignment horizontal="left" vertical="center" wrapText="1"/>
    </xf>
    <xf numFmtId="0" fontId="6" fillId="0" borderId="0" xfId="11" quotePrefix="1" applyFont="1" applyBorder="1" applyAlignment="1">
      <alignment horizontal="left" vertical="center" wrapText="1"/>
    </xf>
    <xf numFmtId="43" fontId="29" fillId="0" borderId="1" xfId="11" applyNumberFormat="1" applyFont="1" applyBorder="1" applyAlignment="1">
      <alignment vertical="center" wrapText="1"/>
    </xf>
    <xf numFmtId="0" fontId="15" fillId="0" borderId="0" xfId="11" applyFont="1" applyAlignment="1">
      <alignment horizontal="center" vertical="center" wrapText="1"/>
    </xf>
    <xf numFmtId="43" fontId="33" fillId="0" borderId="0" xfId="12" applyFont="1" applyFill="1" applyAlignment="1">
      <alignment horizontal="center" vertical="center" wrapText="1"/>
    </xf>
    <xf numFmtId="0" fontId="15" fillId="0" borderId="1" xfId="11" applyFont="1" applyBorder="1" applyAlignment="1">
      <alignment horizontal="center" vertical="center" wrapText="1"/>
    </xf>
    <xf numFmtId="0" fontId="15" fillId="0" borderId="1" xfId="13" applyFont="1" applyBorder="1" applyAlignment="1">
      <alignment horizontal="center" vertical="center" wrapText="1"/>
    </xf>
    <xf numFmtId="3" fontId="14" fillId="0" borderId="8" xfId="11" applyNumberFormat="1" applyFont="1" applyBorder="1" applyAlignment="1">
      <alignment horizontal="center" vertical="center" wrapText="1"/>
    </xf>
    <xf numFmtId="0" fontId="15" fillId="0" borderId="2" xfId="11" applyFont="1" applyBorder="1" applyAlignment="1">
      <alignment horizontal="center" vertical="center" wrapText="1"/>
    </xf>
    <xf numFmtId="0" fontId="15" fillId="0" borderId="3" xfId="11" applyFont="1" applyBorder="1" applyAlignment="1">
      <alignment horizontal="center" vertical="center" wrapText="1"/>
    </xf>
    <xf numFmtId="0" fontId="15" fillId="0" borderId="4" xfId="11" applyFont="1" applyBorder="1" applyAlignment="1">
      <alignment horizontal="center" vertical="center" wrapText="1"/>
    </xf>
    <xf numFmtId="0" fontId="14" fillId="0" borderId="0" xfId="11" applyFont="1" applyAlignment="1">
      <alignment vertical="center" wrapText="1"/>
    </xf>
    <xf numFmtId="0" fontId="14" fillId="0" borderId="1" xfId="11" applyFont="1" applyBorder="1" applyAlignment="1">
      <alignment vertical="center" wrapText="1"/>
    </xf>
    <xf numFmtId="3" fontId="15" fillId="0" borderId="1" xfId="11" applyNumberFormat="1" applyFont="1" applyBorder="1" applyAlignment="1">
      <alignment horizontal="center" vertical="center" wrapText="1"/>
    </xf>
    <xf numFmtId="3" fontId="14" fillId="0" borderId="1" xfId="11" applyNumberFormat="1" applyFont="1" applyBorder="1" applyAlignment="1">
      <alignment vertical="center" wrapText="1"/>
    </xf>
    <xf numFmtId="0" fontId="5" fillId="0" borderId="0" xfId="11" applyFont="1" applyAlignment="1">
      <alignment horizontal="center" vertical="center" wrapText="1"/>
    </xf>
    <xf numFmtId="0" fontId="5" fillId="0" borderId="14" xfId="11" applyFont="1" applyBorder="1" applyAlignment="1">
      <alignment horizontal="center" vertical="center" wrapText="1"/>
    </xf>
    <xf numFmtId="0" fontId="14" fillId="0" borderId="15" xfId="11" applyFont="1" applyBorder="1" applyAlignment="1">
      <alignment vertical="center"/>
    </xf>
    <xf numFmtId="0" fontId="15" fillId="0" borderId="14" xfId="11" applyFont="1" applyBorder="1" applyAlignment="1">
      <alignment horizontal="center" vertical="center" wrapText="1"/>
    </xf>
    <xf numFmtId="0" fontId="14" fillId="0" borderId="1" xfId="11" applyFont="1" applyBorder="1"/>
    <xf numFmtId="0" fontId="14" fillId="0" borderId="1" xfId="11" applyFont="1" applyBorder="1" applyAlignment="1">
      <alignment vertical="center"/>
    </xf>
    <xf numFmtId="0" fontId="28" fillId="0" borderId="0" xfId="14" applyFont="1" applyAlignment="1">
      <alignment horizontal="center"/>
    </xf>
    <xf numFmtId="0" fontId="15" fillId="0" borderId="1" xfId="16" applyFont="1" applyBorder="1" applyAlignment="1">
      <alignment horizontal="center" vertical="center" wrapText="1"/>
    </xf>
    <xf numFmtId="173" fontId="15" fillId="0" borderId="1" xfId="16" applyNumberFormat="1" applyFont="1" applyBorder="1" applyAlignment="1">
      <alignment horizontal="center" vertical="center" wrapText="1"/>
    </xf>
    <xf numFmtId="165" fontId="15" fillId="0" borderId="1" xfId="17" applyNumberFormat="1" applyFont="1" applyFill="1" applyBorder="1" applyAlignment="1">
      <alignment horizontal="center" vertical="center" wrapText="1"/>
    </xf>
    <xf numFmtId="0" fontId="15" fillId="0" borderId="0" xfId="16" applyFont="1" applyAlignment="1">
      <alignment horizontal="center"/>
    </xf>
    <xf numFmtId="0" fontId="12" fillId="0" borderId="1" xfId="14" quotePrefix="1" applyFont="1" applyBorder="1" applyAlignment="1">
      <alignment vertical="center" wrapText="1"/>
    </xf>
    <xf numFmtId="3" fontId="13" fillId="0" borderId="5" xfId="0" applyNumberFormat="1" applyFont="1" applyFill="1" applyBorder="1" applyAlignment="1">
      <alignment horizontal="center" vertical="center" wrapText="1"/>
    </xf>
    <xf numFmtId="3" fontId="13" fillId="0" borderId="10" xfId="0" applyNumberFormat="1" applyFont="1" applyFill="1" applyBorder="1" applyAlignment="1">
      <alignment horizontal="center" vertical="center" wrapText="1"/>
    </xf>
    <xf numFmtId="3" fontId="13" fillId="0" borderId="6" xfId="0" applyNumberFormat="1" applyFont="1" applyFill="1" applyBorder="1" applyAlignment="1">
      <alignment horizontal="center" vertical="center" wrapText="1"/>
    </xf>
    <xf numFmtId="3" fontId="19" fillId="0" borderId="0" xfId="0" applyNumberFormat="1" applyFont="1" applyAlignment="1">
      <alignment horizontal="center" vertical="center" wrapText="1"/>
    </xf>
    <xf numFmtId="3" fontId="8" fillId="0" borderId="0" xfId="6" applyNumberFormat="1" applyFont="1" applyAlignment="1">
      <alignment horizontal="center" vertical="center" wrapText="1"/>
    </xf>
    <xf numFmtId="0" fontId="8" fillId="0" borderId="0" xfId="6" applyFont="1" applyAlignment="1">
      <alignment horizontal="center" vertical="center" wrapText="1"/>
    </xf>
    <xf numFmtId="3" fontId="52" fillId="0" borderId="0" xfId="0" applyNumberFormat="1" applyFont="1" applyFill="1" applyAlignment="1">
      <alignment horizontal="center" vertical="center"/>
    </xf>
    <xf numFmtId="0" fontId="19" fillId="0" borderId="0" xfId="0" applyFont="1" applyAlignment="1">
      <alignment horizontal="center" vertical="center"/>
    </xf>
    <xf numFmtId="3" fontId="8" fillId="0" borderId="12" xfId="8" applyNumberFormat="1" applyFont="1" applyBorder="1" applyAlignment="1">
      <alignment horizontal="center"/>
    </xf>
    <xf numFmtId="0" fontId="8" fillId="0" borderId="12" xfId="8" applyFont="1" applyBorder="1" applyAlignment="1">
      <alignment horizontal="center"/>
    </xf>
    <xf numFmtId="3" fontId="33" fillId="5" borderId="0" xfId="9" applyNumberFormat="1" applyFont="1" applyFill="1" applyAlignment="1">
      <alignment horizontal="center" vertical="center" wrapText="1"/>
    </xf>
    <xf numFmtId="0" fontId="33" fillId="5" borderId="0" xfId="9" applyFont="1" applyFill="1" applyAlignment="1">
      <alignment horizontal="center" vertical="center" wrapText="1"/>
    </xf>
    <xf numFmtId="43" fontId="33" fillId="0" borderId="0" xfId="11" applyNumberFormat="1" applyFont="1" applyAlignment="1">
      <alignment horizontal="center" vertical="center" wrapText="1"/>
    </xf>
    <xf numFmtId="0" fontId="33" fillId="0" borderId="0" xfId="11" applyFont="1" applyAlignment="1">
      <alignment horizontal="center" vertical="center" wrapText="1"/>
    </xf>
    <xf numFmtId="43" fontId="8" fillId="0" borderId="0" xfId="11" applyNumberFormat="1" applyFont="1" applyAlignment="1">
      <alignment horizontal="center" vertical="center" wrapText="1"/>
    </xf>
    <xf numFmtId="0" fontId="8" fillId="0" borderId="0" xfId="11" applyFont="1" applyAlignment="1">
      <alignment horizontal="center" vertical="center" wrapText="1"/>
    </xf>
    <xf numFmtId="43" fontId="45" fillId="0" borderId="0" xfId="14" applyNumberFormat="1" applyFont="1" applyAlignment="1">
      <alignment horizontal="center"/>
    </xf>
    <xf numFmtId="0" fontId="45" fillId="0" borderId="0" xfId="14" applyFont="1" applyAlignment="1">
      <alignment horizontal="center"/>
    </xf>
    <xf numFmtId="0" fontId="33" fillId="0" borderId="0" xfId="16" applyFont="1" applyAlignment="1">
      <alignment horizontal="center" vertical="center" wrapText="1"/>
    </xf>
    <xf numFmtId="43" fontId="33" fillId="0" borderId="0" xfId="16" applyNumberFormat="1" applyFont="1" applyAlignment="1">
      <alignment horizontal="center" vertical="center" wrapText="1"/>
    </xf>
    <xf numFmtId="0" fontId="15" fillId="0" borderId="5" xfId="16" applyFont="1" applyBorder="1" applyAlignment="1">
      <alignment horizontal="center" vertical="center" wrapText="1"/>
    </xf>
    <xf numFmtId="0" fontId="15" fillId="0" borderId="10" xfId="16" applyFont="1" applyBorder="1" applyAlignment="1">
      <alignment horizontal="center" vertical="center" wrapText="1"/>
    </xf>
    <xf numFmtId="0" fontId="15" fillId="0" borderId="6" xfId="16" applyFont="1" applyBorder="1" applyAlignment="1">
      <alignment horizontal="center" vertical="center" wrapText="1"/>
    </xf>
    <xf numFmtId="0" fontId="14" fillId="0" borderId="20" xfId="14" applyFont="1" applyBorder="1" applyAlignment="1">
      <alignment horizontal="center" vertical="center" wrapText="1"/>
    </xf>
    <xf numFmtId="0" fontId="26" fillId="0" borderId="21" xfId="0" applyFont="1" applyBorder="1" applyAlignment="1">
      <alignment horizontal="center" vertical="center" wrapText="1"/>
    </xf>
  </cellXfs>
  <cellStyles count="23">
    <cellStyle name="Comma" xfId="1" builtinId="3"/>
    <cellStyle name="Comma 10 10 2" xfId="3"/>
    <cellStyle name="Comma 2 2" xfId="10"/>
    <cellStyle name="Comma 2 2 2" xfId="22"/>
    <cellStyle name="Comma 3" xfId="12"/>
    <cellStyle name="Comma 3 2" xfId="19"/>
    <cellStyle name="Comma 4" xfId="17"/>
    <cellStyle name="Comma 5" xfId="15"/>
    <cellStyle name="Normal" xfId="0" builtinId="0"/>
    <cellStyle name="Normal 2 2" xfId="9"/>
    <cellStyle name="Normal 2 2 2" xfId="21"/>
    <cellStyle name="Normal 2 7" xfId="7"/>
    <cellStyle name="Normal 3" xfId="6"/>
    <cellStyle name="Normal 3 2" xfId="18"/>
    <cellStyle name="Normal 35" xfId="20"/>
    <cellStyle name="Normal 4" xfId="8"/>
    <cellStyle name="Normal 5" xfId="11"/>
    <cellStyle name="Normal 6" xfId="16"/>
    <cellStyle name="Normal 7" xfId="14"/>
    <cellStyle name="Normal_5 bieu phu luc final. Lan sua" xfId="13"/>
    <cellStyle name="Normal_Bieu mau (CV )" xfId="2"/>
    <cellStyle name="Normal_Chi NSTW NSDP 2002 - PL" xfId="5"/>
    <cellStyle name="Normal_Tong hop Quy tien luong Nganh GD 01-7-2013 (in cac truong ve Ky)"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Cong%20Quan-HX\QUAN%20NSHX\CAI%20CACH%20TIEN%20LUONG\CCTL%20n&#259;m%202026\T&#7893;ng%20h&#7907;p%20CCTL%20n&#259;m%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a (gồm kết dư)"/>
      <sheetName val="4a (loại kết dư)"/>
      <sheetName val="PL.Tăng thu 2025 (gồm kết dư)"/>
      <sheetName val="PL.Tăng thu 2025 (loại kết dư)"/>
      <sheetName val="Thuyết minh kết dư"/>
      <sheetName val="PL.Tang thu DT 2026-2025"/>
      <sheetName val="10% tkc 2026"/>
      <sheetName val="4b"/>
      <sheetName val="2a"/>
      <sheetName val="2b "/>
      <sheetName val="2c"/>
      <sheetName val="2d"/>
      <sheetName val="2đ"/>
      <sheetName val="10% tkc 2026 (bs SN y tế)"/>
      <sheetName val="PA trừ TKC (sau khi bc CT)"/>
      <sheetName val="Viện phí"/>
      <sheetName val="Dự toán CCTL 2026 (học phí)"/>
    </sheetNames>
    <sheetDataSet>
      <sheetData sheetId="0"/>
      <sheetData sheetId="1"/>
      <sheetData sheetId="2"/>
      <sheetData sheetId="3"/>
      <sheetData sheetId="4"/>
      <sheetData sheetId="5">
        <row r="9">
          <cell r="B9" t="str">
            <v>Phường Thành Sen</v>
          </cell>
        </row>
        <row r="12">
          <cell r="B12" t="str">
            <v>Xã Thạch Lạc</v>
          </cell>
        </row>
        <row r="13">
          <cell r="B13" t="str">
            <v>Xã Đồng Tiến</v>
          </cell>
        </row>
        <row r="14">
          <cell r="B14" t="str">
            <v>Xã Thạch Khê</v>
          </cell>
        </row>
        <row r="15">
          <cell r="B15" t="str">
            <v>Xã Cẩm Bình</v>
          </cell>
        </row>
        <row r="22">
          <cell r="B22" t="str">
            <v>Xã Kỳ Xuân</v>
          </cell>
        </row>
        <row r="23">
          <cell r="B23" t="str">
            <v>Xã Kỳ Anh</v>
          </cell>
        </row>
        <row r="24">
          <cell r="B24" t="str">
            <v>Xã Kỳ Hoa</v>
          </cell>
        </row>
        <row r="25">
          <cell r="B25" t="str">
            <v>Xã Kỳ Văn</v>
          </cell>
        </row>
        <row r="26">
          <cell r="B26" t="str">
            <v>Xã Kỳ Khang</v>
          </cell>
        </row>
        <row r="27">
          <cell r="B27" t="str">
            <v>Xã Kỳ Lạc</v>
          </cell>
        </row>
        <row r="28">
          <cell r="B28" t="str">
            <v>Xã Kỳ Thượng</v>
          </cell>
        </row>
        <row r="29">
          <cell r="B29" t="str">
            <v>Xã Cẩm Xuyên</v>
          </cell>
        </row>
        <row r="30">
          <cell r="B30" t="str">
            <v>Xã Thiên Cầm</v>
          </cell>
        </row>
        <row r="31">
          <cell r="B31" t="str">
            <v>Xã Cẩm Duệ</v>
          </cell>
        </row>
        <row r="32">
          <cell r="B32" t="str">
            <v>Xã Cẩm Hưng</v>
          </cell>
        </row>
        <row r="33">
          <cell r="B33" t="str">
            <v>Xã Cẩm Lạc</v>
          </cell>
        </row>
        <row r="34">
          <cell r="B34" t="str">
            <v>Xã Cẩm Trung</v>
          </cell>
        </row>
        <row r="35">
          <cell r="B35" t="str">
            <v>Xã Yên Hoà</v>
          </cell>
        </row>
        <row r="36">
          <cell r="B36" t="str">
            <v>Xã Thạch Hà</v>
          </cell>
        </row>
        <row r="37">
          <cell r="B37" t="str">
            <v>Xã Toàn Lưu</v>
          </cell>
        </row>
        <row r="38">
          <cell r="B38" t="str">
            <v>Xã Việt Xuyên</v>
          </cell>
        </row>
        <row r="39">
          <cell r="B39" t="str">
            <v>Xã Đông Kinh</v>
          </cell>
        </row>
        <row r="40">
          <cell r="B40" t="str">
            <v>Xã Thạch Xuân</v>
          </cell>
        </row>
        <row r="41">
          <cell r="B41" t="str">
            <v>Xã Lộc Hà</v>
          </cell>
        </row>
        <row r="42">
          <cell r="B42" t="str">
            <v>Xã Hồng Lộc</v>
          </cell>
        </row>
        <row r="43">
          <cell r="B43" t="str">
            <v>Xã Mai Phụ</v>
          </cell>
        </row>
        <row r="44">
          <cell r="B44" t="str">
            <v>Xã Can Lộc</v>
          </cell>
        </row>
        <row r="45">
          <cell r="B45" t="str">
            <v>Xã Tùng Lộc</v>
          </cell>
        </row>
        <row r="46">
          <cell r="B46" t="str">
            <v>Xã Gia Hanh</v>
          </cell>
        </row>
        <row r="47">
          <cell r="B47" t="str">
            <v>Xã Trường Lưu</v>
          </cell>
        </row>
        <row r="48">
          <cell r="B48" t="str">
            <v>Xã Xuân Lộc</v>
          </cell>
        </row>
        <row r="49">
          <cell r="B49" t="str">
            <v>Xã Đồng Lộc</v>
          </cell>
        </row>
        <row r="50">
          <cell r="B50" t="str">
            <v>Xã Tiên Điền</v>
          </cell>
        </row>
        <row r="51">
          <cell r="B51" t="str">
            <v>Xã Nghi Xuân</v>
          </cell>
        </row>
        <row r="52">
          <cell r="B52" t="str">
            <v>Xã Cổ Đạm</v>
          </cell>
        </row>
        <row r="53">
          <cell r="B53" t="str">
            <v>Xã Đan Hải</v>
          </cell>
        </row>
        <row r="54">
          <cell r="B54" t="str">
            <v>Xã Đức Thọ</v>
          </cell>
        </row>
        <row r="55">
          <cell r="B55" t="str">
            <v>Xã Đức Đồng</v>
          </cell>
        </row>
        <row r="56">
          <cell r="B56" t="str">
            <v>Xã Đức Quang</v>
          </cell>
        </row>
        <row r="57">
          <cell r="B57" t="str">
            <v>Xã Đức Thịnh</v>
          </cell>
        </row>
        <row r="58">
          <cell r="B58" t="str">
            <v>Xã Đức Minh</v>
          </cell>
        </row>
        <row r="59">
          <cell r="B59" t="str">
            <v>Xã Hương Sơn</v>
          </cell>
        </row>
        <row r="60">
          <cell r="B60" t="str">
            <v>Xã Sơn Tây</v>
          </cell>
        </row>
        <row r="61">
          <cell r="B61" t="str">
            <v>Xã Tứ Mỹ</v>
          </cell>
        </row>
        <row r="62">
          <cell r="B62" t="str">
            <v>Xã Sơn Giang</v>
          </cell>
        </row>
        <row r="63">
          <cell r="B63" t="str">
            <v>Xã Sơn Tiến</v>
          </cell>
        </row>
        <row r="64">
          <cell r="B64" t="str">
            <v>Xã Sơn Hồng</v>
          </cell>
        </row>
        <row r="65">
          <cell r="B65" t="str">
            <v>Xã Kim Hoa</v>
          </cell>
        </row>
        <row r="66">
          <cell r="B66" t="str">
            <v>Xã Vũ Quang</v>
          </cell>
        </row>
        <row r="67">
          <cell r="B67" t="str">
            <v>Xã Mai Hoa</v>
          </cell>
        </row>
        <row r="68">
          <cell r="B68" t="str">
            <v>Xã Thượng Đức</v>
          </cell>
        </row>
        <row r="69">
          <cell r="B69" t="str">
            <v>Xã Hương Khê</v>
          </cell>
        </row>
        <row r="70">
          <cell r="B70" t="str">
            <v>Xã Hương Phố</v>
          </cell>
        </row>
        <row r="71">
          <cell r="B71" t="str">
            <v>Xã Hương Đô</v>
          </cell>
        </row>
        <row r="72">
          <cell r="B72" t="str">
            <v>Xã Hà Linh</v>
          </cell>
        </row>
        <row r="73">
          <cell r="B73" t="str">
            <v>Xã Hương Bình</v>
          </cell>
        </row>
        <row r="74">
          <cell r="B74" t="str">
            <v>Xã Phúc Trạch</v>
          </cell>
        </row>
        <row r="75">
          <cell r="B75" t="str">
            <v>Xã Hương Xuân</v>
          </cell>
        </row>
        <row r="76">
          <cell r="B76" t="str">
            <v>Xã Sơn Kim 1</v>
          </cell>
        </row>
        <row r="77">
          <cell r="B77" t="str">
            <v>Xã Sơn Kim 2</v>
          </cell>
        </row>
      </sheetData>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zoomScale="90" zoomScaleNormal="90" workbookViewId="0">
      <pane xSplit="2" ySplit="6" topLeftCell="C7" activePane="bottomRight" state="frozen"/>
      <selection pane="topRight" activeCell="C1" sqref="C1"/>
      <selection pane="bottomLeft" activeCell="A7" sqref="A7"/>
      <selection pane="bottomRight" activeCell="B11" sqref="B11"/>
    </sheetView>
  </sheetViews>
  <sheetFormatPr defaultColWidth="8.75" defaultRowHeight="15.75"/>
  <cols>
    <col min="1" max="1" width="4.875" style="4" customWidth="1"/>
    <col min="2" max="2" width="47.625" style="2" customWidth="1"/>
    <col min="3" max="3" width="10.625" style="59" customWidth="1"/>
    <col min="4" max="6" width="10.625" style="74" customWidth="1"/>
    <col min="7" max="7" width="10.625" style="59" customWidth="1"/>
    <col min="8" max="10" width="10.625" style="75" customWidth="1"/>
    <col min="11" max="11" width="16.375" style="4" customWidth="1"/>
    <col min="12" max="12" width="19.375" style="13" customWidth="1"/>
    <col min="13" max="13" width="13.75" style="2" customWidth="1"/>
    <col min="14" max="16384" width="8.75" style="2"/>
  </cols>
  <sheetData>
    <row r="1" spans="1:13" s="41" customFormat="1" ht="19.899999999999999" customHeight="1">
      <c r="A1" s="40" t="s">
        <v>232</v>
      </c>
      <c r="C1" s="66"/>
      <c r="D1" s="67"/>
      <c r="E1" s="67"/>
      <c r="F1" s="67"/>
      <c r="G1" s="66"/>
      <c r="H1" s="66"/>
      <c r="I1" s="66"/>
      <c r="J1" s="66"/>
      <c r="K1" s="42"/>
      <c r="L1" s="109"/>
      <c r="M1" s="110"/>
    </row>
    <row r="2" spans="1:13" s="41" customFormat="1" ht="19.899999999999999" customHeight="1">
      <c r="A2" s="462" t="s">
        <v>0</v>
      </c>
      <c r="B2" s="462"/>
      <c r="C2" s="462"/>
      <c r="D2" s="462"/>
      <c r="E2" s="462"/>
      <c r="F2" s="462"/>
      <c r="G2" s="462"/>
      <c r="H2" s="462"/>
      <c r="I2" s="462"/>
      <c r="J2" s="462"/>
      <c r="K2" s="462"/>
      <c r="L2" s="109"/>
      <c r="M2" s="110"/>
    </row>
    <row r="3" spans="1:13" s="41" customFormat="1" ht="19.899999999999999" customHeight="1">
      <c r="A3" s="502" t="s">
        <v>726</v>
      </c>
      <c r="B3" s="502"/>
      <c r="C3" s="502"/>
      <c r="D3" s="502"/>
      <c r="E3" s="502"/>
      <c r="F3" s="502"/>
      <c r="G3" s="502"/>
      <c r="H3" s="502"/>
      <c r="I3" s="502"/>
      <c r="J3" s="502"/>
      <c r="K3" s="502"/>
      <c r="L3" s="109"/>
      <c r="M3" s="110"/>
    </row>
    <row r="4" spans="1:13" s="41" customFormat="1" ht="19.899999999999999" customHeight="1">
      <c r="A4" s="42"/>
      <c r="C4" s="66"/>
      <c r="D4" s="67"/>
      <c r="E4" s="67"/>
      <c r="F4" s="67"/>
      <c r="G4" s="66"/>
      <c r="H4" s="66"/>
      <c r="I4" s="66"/>
      <c r="J4" s="66"/>
      <c r="K4" s="42" t="s">
        <v>22</v>
      </c>
      <c r="L4" s="109"/>
      <c r="M4" s="110"/>
    </row>
    <row r="5" spans="1:13" s="7" customFormat="1" ht="19.899999999999999" customHeight="1">
      <c r="A5" s="463" t="s">
        <v>1</v>
      </c>
      <c r="B5" s="463" t="s">
        <v>2</v>
      </c>
      <c r="C5" s="465" t="s">
        <v>7</v>
      </c>
      <c r="D5" s="467" t="s">
        <v>6</v>
      </c>
      <c r="E5" s="465" t="s">
        <v>220</v>
      </c>
      <c r="F5" s="467" t="s">
        <v>6</v>
      </c>
      <c r="G5" s="465" t="s">
        <v>222</v>
      </c>
      <c r="H5" s="469" t="s">
        <v>68</v>
      </c>
      <c r="I5" s="470"/>
      <c r="J5" s="471"/>
      <c r="K5" s="463" t="s">
        <v>3</v>
      </c>
      <c r="L5" s="109"/>
      <c r="M5" s="111"/>
    </row>
    <row r="6" spans="1:13" s="7" customFormat="1" ht="26.45" customHeight="1">
      <c r="A6" s="464"/>
      <c r="B6" s="464"/>
      <c r="C6" s="466"/>
      <c r="D6" s="468"/>
      <c r="E6" s="466"/>
      <c r="F6" s="468"/>
      <c r="G6" s="466"/>
      <c r="H6" s="68" t="s">
        <v>31</v>
      </c>
      <c r="I6" s="68" t="s">
        <v>32</v>
      </c>
      <c r="J6" s="68" t="s">
        <v>221</v>
      </c>
      <c r="K6" s="464"/>
      <c r="L6" s="13"/>
    </row>
    <row r="7" spans="1:13" s="64" customFormat="1" ht="21" customHeight="1">
      <c r="A7" s="63"/>
      <c r="B7" s="63" t="str">
        <f>+'[1]PL.Tang thu DT 2026-2025'!$B$25</f>
        <v>Xã Kỳ Văn</v>
      </c>
      <c r="C7" s="69">
        <f>C8+C22+C25+C26</f>
        <v>142240.5</v>
      </c>
      <c r="D7" s="83">
        <f>D8+D22+D25+D26</f>
        <v>135823</v>
      </c>
      <c r="E7" s="69">
        <f>E8+E22+E25+E26</f>
        <v>143240.5</v>
      </c>
      <c r="F7" s="83">
        <f>F8+F22+F25+F26</f>
        <v>136163</v>
      </c>
      <c r="G7" s="69">
        <f>G8+G22+G25+G26+G27</f>
        <v>86409.676647999993</v>
      </c>
      <c r="H7" s="69">
        <f>H8+H22+H25+H26</f>
        <v>1495.9279920000001</v>
      </c>
      <c r="I7" s="69">
        <f>I8+I22+I25+I26+I27</f>
        <v>14892.250375</v>
      </c>
      <c r="J7" s="69">
        <f>J8+J22+J25+J26</f>
        <v>70021.498280999993</v>
      </c>
      <c r="K7" s="63"/>
      <c r="L7" s="65" t="str">
        <f>+B7</f>
        <v>Xã Kỳ Văn</v>
      </c>
    </row>
    <row r="8" spans="1:13" s="9" customFormat="1" ht="26.45" customHeight="1">
      <c r="A8" s="6" t="s">
        <v>4</v>
      </c>
      <c r="B8" s="8" t="s">
        <v>5</v>
      </c>
      <c r="C8" s="70">
        <f>SUM(C9:C21)</f>
        <v>12120</v>
      </c>
      <c r="D8" s="81">
        <f t="shared" ref="D8" si="0">SUM(D9:D21)</f>
        <v>5702.5</v>
      </c>
      <c r="E8" s="70">
        <f t="shared" ref="E8" si="1">SUM(E9:E21)</f>
        <v>13120</v>
      </c>
      <c r="F8" s="81">
        <f t="shared" ref="F8" si="2">SUM(F9:F21)</f>
        <v>6042.5</v>
      </c>
      <c r="G8" s="70">
        <f t="shared" ref="G8" si="3">SUM(G9:G21)</f>
        <v>26785.793412999996</v>
      </c>
      <c r="H8" s="70">
        <f t="shared" ref="H8" si="4">SUM(H9:H21)</f>
        <v>1495.9279920000001</v>
      </c>
      <c r="I8" s="70">
        <f t="shared" ref="I8" si="5">SUM(I9:I21)</f>
        <v>13776.250375</v>
      </c>
      <c r="J8" s="70">
        <f>SUM(J9:J21)</f>
        <v>11513.615045999999</v>
      </c>
      <c r="K8" s="10" t="s">
        <v>723</v>
      </c>
      <c r="L8" s="13" t="str">
        <f>+L7</f>
        <v>Xã Kỳ Văn</v>
      </c>
    </row>
    <row r="9" spans="1:13" s="12" customFormat="1" ht="20.45" customHeight="1">
      <c r="A9" s="10">
        <v>1</v>
      </c>
      <c r="B9" s="11" t="s">
        <v>9</v>
      </c>
      <c r="C9" s="71"/>
      <c r="D9" s="72"/>
      <c r="E9" s="72"/>
      <c r="F9" s="72"/>
      <c r="G9" s="71">
        <f>SUM(H9:J9)</f>
        <v>0</v>
      </c>
      <c r="H9" s="71"/>
      <c r="I9" s="71"/>
      <c r="J9" s="71"/>
      <c r="K9" s="10"/>
      <c r="L9" s="13" t="str">
        <f t="shared" ref="L9:L27" si="6">+L8</f>
        <v>Xã Kỳ Văn</v>
      </c>
    </row>
    <row r="10" spans="1:13" s="12" customFormat="1" ht="20.45" customHeight="1">
      <c r="A10" s="10">
        <v>2</v>
      </c>
      <c r="B10" s="11" t="s">
        <v>10</v>
      </c>
      <c r="C10" s="71"/>
      <c r="D10" s="72"/>
      <c r="E10" s="72"/>
      <c r="F10" s="72"/>
      <c r="G10" s="71">
        <f t="shared" ref="G10:G21" si="7">SUM(H10:J10)</f>
        <v>0</v>
      </c>
      <c r="H10" s="71"/>
      <c r="I10" s="71"/>
      <c r="J10" s="71"/>
      <c r="K10" s="10"/>
      <c r="L10" s="13" t="str">
        <f t="shared" si="6"/>
        <v>Xã Kỳ Văn</v>
      </c>
    </row>
    <row r="11" spans="1:13" s="12" customFormat="1" ht="20.45" customHeight="1">
      <c r="A11" s="10">
        <v>3</v>
      </c>
      <c r="B11" s="11" t="s">
        <v>11</v>
      </c>
      <c r="C11" s="71">
        <v>4260</v>
      </c>
      <c r="D11" s="72">
        <v>2130</v>
      </c>
      <c r="E11" s="71">
        <v>4260</v>
      </c>
      <c r="F11" s="72">
        <v>2130</v>
      </c>
      <c r="G11" s="84">
        <f>SUM(H11:J11)</f>
        <v>12958.146287</v>
      </c>
      <c r="H11" s="112"/>
      <c r="I11" s="113">
        <v>6479.0731210000004</v>
      </c>
      <c r="J11" s="113">
        <v>6479.0731660000001</v>
      </c>
      <c r="K11" s="10"/>
      <c r="L11" s="13" t="str">
        <f t="shared" si="6"/>
        <v>Xã Kỳ Văn</v>
      </c>
    </row>
    <row r="12" spans="1:13" s="12" customFormat="1" ht="20.45" customHeight="1">
      <c r="A12" s="10">
        <v>4</v>
      </c>
      <c r="B12" s="11" t="s">
        <v>12</v>
      </c>
      <c r="C12" s="71">
        <v>1000</v>
      </c>
      <c r="D12" s="72">
        <v>500</v>
      </c>
      <c r="E12" s="71">
        <v>1000</v>
      </c>
      <c r="F12" s="72">
        <v>500</v>
      </c>
      <c r="G12" s="84">
        <f t="shared" si="7"/>
        <v>829.37372800000003</v>
      </c>
      <c r="H12" s="112"/>
      <c r="I12" s="114">
        <v>829.37372800000003</v>
      </c>
      <c r="J12" s="112"/>
      <c r="K12" s="10"/>
      <c r="L12" s="13" t="str">
        <f t="shared" si="6"/>
        <v>Xã Kỳ Văn</v>
      </c>
    </row>
    <row r="13" spans="1:13" s="12" customFormat="1" ht="20.45" customHeight="1">
      <c r="A13" s="10">
        <v>5</v>
      </c>
      <c r="B13" s="11" t="s">
        <v>13</v>
      </c>
      <c r="C13" s="71"/>
      <c r="D13" s="72"/>
      <c r="E13" s="71"/>
      <c r="F13" s="72"/>
      <c r="G13" s="71">
        <f t="shared" si="7"/>
        <v>0</v>
      </c>
      <c r="H13" s="112"/>
      <c r="I13" s="112"/>
      <c r="J13" s="112"/>
      <c r="K13" s="10"/>
      <c r="L13" s="13" t="str">
        <f t="shared" si="6"/>
        <v>Xã Kỳ Văn</v>
      </c>
    </row>
    <row r="14" spans="1:13" s="12" customFormat="1" ht="20.45" customHeight="1">
      <c r="A14" s="10">
        <v>6</v>
      </c>
      <c r="B14" s="11" t="s">
        <v>14</v>
      </c>
      <c r="C14" s="71">
        <v>3500</v>
      </c>
      <c r="D14" s="72">
        <v>1750</v>
      </c>
      <c r="E14" s="71">
        <v>3500</v>
      </c>
      <c r="F14" s="72">
        <v>1750</v>
      </c>
      <c r="G14" s="84">
        <f t="shared" si="7"/>
        <v>3202.4974229999998</v>
      </c>
      <c r="H14" s="112"/>
      <c r="I14" s="114">
        <v>1601.2486939999999</v>
      </c>
      <c r="J14" s="114">
        <v>1601.2487289999999</v>
      </c>
      <c r="K14" s="10"/>
      <c r="L14" s="13" t="str">
        <f t="shared" si="6"/>
        <v>Xã Kỳ Văn</v>
      </c>
    </row>
    <row r="15" spans="1:13" s="12" customFormat="1" ht="20.45" customHeight="1">
      <c r="A15" s="10">
        <v>7</v>
      </c>
      <c r="B15" s="11" t="s">
        <v>15</v>
      </c>
      <c r="C15" s="71">
        <v>200</v>
      </c>
      <c r="D15" s="72">
        <v>200</v>
      </c>
      <c r="E15" s="71">
        <v>200</v>
      </c>
      <c r="F15" s="72">
        <v>200</v>
      </c>
      <c r="G15" s="71">
        <f t="shared" si="7"/>
        <v>603.83600000000001</v>
      </c>
      <c r="H15" s="115">
        <v>73.725999999999999</v>
      </c>
      <c r="I15" s="114">
        <f>603.836-J15-H15</f>
        <v>237.11</v>
      </c>
      <c r="J15" s="114">
        <v>293</v>
      </c>
      <c r="K15" s="10"/>
      <c r="L15" s="13" t="str">
        <f t="shared" si="6"/>
        <v>Xã Kỳ Văn</v>
      </c>
    </row>
    <row r="16" spans="1:13" s="12" customFormat="1" ht="20.45" customHeight="1">
      <c r="A16" s="10">
        <v>8</v>
      </c>
      <c r="B16" s="11" t="s">
        <v>16</v>
      </c>
      <c r="C16" s="71">
        <v>10</v>
      </c>
      <c r="D16" s="72">
        <v>10</v>
      </c>
      <c r="E16" s="71">
        <v>10</v>
      </c>
      <c r="F16" s="72">
        <v>10</v>
      </c>
      <c r="G16" s="84">
        <f t="shared" si="7"/>
        <v>0.46611599999999997</v>
      </c>
      <c r="H16" s="115"/>
      <c r="I16" s="116">
        <v>0</v>
      </c>
      <c r="J16" s="116">
        <v>0.46611599999999997</v>
      </c>
      <c r="K16" s="10"/>
      <c r="L16" s="13" t="str">
        <f t="shared" si="6"/>
        <v>Xã Kỳ Văn</v>
      </c>
      <c r="M16" s="87"/>
    </row>
    <row r="17" spans="1:12" s="12" customFormat="1" ht="20.45" customHeight="1">
      <c r="A17" s="10">
        <v>9</v>
      </c>
      <c r="B17" s="11" t="s">
        <v>17</v>
      </c>
      <c r="C17" s="71">
        <v>100</v>
      </c>
      <c r="D17" s="82">
        <v>42.5</v>
      </c>
      <c r="E17" s="71">
        <v>100</v>
      </c>
      <c r="F17" s="82">
        <v>42.5</v>
      </c>
      <c r="G17" s="84">
        <f t="shared" si="7"/>
        <v>12.427374</v>
      </c>
      <c r="H17" s="115">
        <v>1.8641019999999999</v>
      </c>
      <c r="I17" s="116">
        <v>5.281631</v>
      </c>
      <c r="J17" s="121">
        <v>5.2816409999999996</v>
      </c>
      <c r="K17" s="10"/>
      <c r="L17" s="13" t="str">
        <f t="shared" si="6"/>
        <v>Xã Kỳ Văn</v>
      </c>
    </row>
    <row r="18" spans="1:12" s="12" customFormat="1" ht="20.45" customHeight="1">
      <c r="A18" s="10">
        <v>10</v>
      </c>
      <c r="B18" s="11" t="s">
        <v>18</v>
      </c>
      <c r="C18" s="71">
        <v>3000</v>
      </c>
      <c r="D18" s="72">
        <v>1020</v>
      </c>
      <c r="E18" s="71">
        <v>4000</v>
      </c>
      <c r="F18" s="72">
        <v>1360</v>
      </c>
      <c r="G18" s="71">
        <f t="shared" si="7"/>
        <v>9048.71198</v>
      </c>
      <c r="H18" s="112">
        <v>1357.306795</v>
      </c>
      <c r="I18" s="114">
        <v>4614.8431060000003</v>
      </c>
      <c r="J18" s="114">
        <v>3076.5620789999998</v>
      </c>
      <c r="K18" s="10"/>
      <c r="L18" s="13" t="str">
        <f t="shared" si="6"/>
        <v>Xã Kỳ Văn</v>
      </c>
    </row>
    <row r="19" spans="1:12" s="12" customFormat="1" ht="27.6" customHeight="1">
      <c r="A19" s="10">
        <v>11</v>
      </c>
      <c r="B19" s="11" t="s">
        <v>19</v>
      </c>
      <c r="C19" s="71"/>
      <c r="D19" s="72"/>
      <c r="E19" s="71"/>
      <c r="F19" s="72"/>
      <c r="G19" s="71">
        <f t="shared" si="7"/>
        <v>14.370687999999999</v>
      </c>
      <c r="H19" s="117"/>
      <c r="I19" s="116">
        <f>14.370688-J19</f>
        <v>7.1853429999999996</v>
      </c>
      <c r="J19" s="116">
        <v>7.1853449999999999</v>
      </c>
      <c r="K19" s="10"/>
      <c r="L19" s="13" t="str">
        <f t="shared" si="6"/>
        <v>Xã Kỳ Văn</v>
      </c>
    </row>
    <row r="20" spans="1:12" s="12" customFormat="1" ht="20.45" customHeight="1">
      <c r="A20" s="10">
        <v>12</v>
      </c>
      <c r="B20" s="11" t="s">
        <v>20</v>
      </c>
      <c r="C20" s="71">
        <v>20</v>
      </c>
      <c r="D20" s="72">
        <v>20</v>
      </c>
      <c r="E20" s="71">
        <v>20</v>
      </c>
      <c r="F20" s="72">
        <v>20</v>
      </c>
      <c r="G20" s="71">
        <f t="shared" si="7"/>
        <v>115.96381700000001</v>
      </c>
      <c r="H20" s="112">
        <v>63.031095000000001</v>
      </c>
      <c r="I20" s="114">
        <v>2.1347520000000002</v>
      </c>
      <c r="J20" s="115">
        <v>50.797969999999999</v>
      </c>
      <c r="K20" s="10"/>
      <c r="L20" s="13" t="str">
        <f t="shared" si="6"/>
        <v>Xã Kỳ Văn</v>
      </c>
    </row>
    <row r="21" spans="1:12" s="12" customFormat="1" ht="22.15" customHeight="1">
      <c r="A21" s="10">
        <v>13</v>
      </c>
      <c r="B21" s="11" t="s">
        <v>21</v>
      </c>
      <c r="C21" s="71">
        <v>30</v>
      </c>
      <c r="D21" s="72">
        <v>30</v>
      </c>
      <c r="E21" s="71">
        <v>30</v>
      </c>
      <c r="F21" s="72">
        <v>30</v>
      </c>
      <c r="G21" s="71">
        <f t="shared" si="7"/>
        <v>0</v>
      </c>
      <c r="H21" s="71"/>
      <c r="I21" s="71"/>
      <c r="J21" s="71"/>
      <c r="K21" s="10"/>
      <c r="L21" s="13" t="str">
        <f t="shared" si="6"/>
        <v>Xã Kỳ Văn</v>
      </c>
    </row>
    <row r="22" spans="1:12" s="9" customFormat="1" ht="19.899999999999999" customHeight="1">
      <c r="A22" s="6" t="s">
        <v>23</v>
      </c>
      <c r="B22" s="8" t="s">
        <v>218</v>
      </c>
      <c r="C22" s="81">
        <f t="shared" ref="C22:H22" si="8">SUM(C23:C24)</f>
        <v>130120.5</v>
      </c>
      <c r="D22" s="81">
        <f t="shared" si="8"/>
        <v>130120.5</v>
      </c>
      <c r="E22" s="81">
        <f t="shared" si="8"/>
        <v>130120.5</v>
      </c>
      <c r="F22" s="81">
        <f t="shared" si="8"/>
        <v>130120.5</v>
      </c>
      <c r="G22" s="70">
        <f t="shared" si="8"/>
        <v>45848</v>
      </c>
      <c r="H22" s="70">
        <f t="shared" si="8"/>
        <v>0</v>
      </c>
      <c r="I22" s="70">
        <f>SUM(I23:I24)</f>
        <v>0</v>
      </c>
      <c r="J22" s="70">
        <f>SUM(J23:J24)</f>
        <v>45848</v>
      </c>
      <c r="K22" s="10"/>
      <c r="L22" s="13" t="str">
        <f t="shared" si="6"/>
        <v>Xã Kỳ Văn</v>
      </c>
    </row>
    <row r="23" spans="1:12" s="12" customFormat="1" ht="19.899999999999999" customHeight="1">
      <c r="A23" s="10">
        <v>1</v>
      </c>
      <c r="B23" s="11" t="s">
        <v>219</v>
      </c>
      <c r="C23" s="86">
        <v>107829.5</v>
      </c>
      <c r="D23" s="86">
        <v>107829.5</v>
      </c>
      <c r="E23" s="86">
        <v>107829.5</v>
      </c>
      <c r="F23" s="86">
        <v>107829.5</v>
      </c>
      <c r="G23" s="71">
        <f t="shared" ref="G23:G27" si="9">SUM(H23:J23)</f>
        <v>33441</v>
      </c>
      <c r="H23" s="71"/>
      <c r="I23" s="85"/>
      <c r="J23" s="85">
        <v>33441</v>
      </c>
      <c r="K23" s="10"/>
      <c r="L23" s="13" t="str">
        <f t="shared" si="6"/>
        <v>Xã Kỳ Văn</v>
      </c>
    </row>
    <row r="24" spans="1:12" s="12" customFormat="1" ht="20.45" customHeight="1">
      <c r="A24" s="10">
        <v>2</v>
      </c>
      <c r="B24" s="11" t="s">
        <v>24</v>
      </c>
      <c r="C24" s="86">
        <v>22291</v>
      </c>
      <c r="D24" s="86">
        <v>22291</v>
      </c>
      <c r="E24" s="86">
        <v>22291</v>
      </c>
      <c r="F24" s="86">
        <v>22291</v>
      </c>
      <c r="G24" s="71">
        <f t="shared" si="9"/>
        <v>12407</v>
      </c>
      <c r="H24" s="71"/>
      <c r="I24" s="85">
        <v>0</v>
      </c>
      <c r="J24" s="85">
        <v>12407</v>
      </c>
      <c r="K24" s="10"/>
      <c r="L24" s="13" t="str">
        <f t="shared" si="6"/>
        <v>Xã Kỳ Văn</v>
      </c>
    </row>
    <row r="25" spans="1:12" s="9" customFormat="1" ht="20.45" customHeight="1">
      <c r="A25" s="6" t="s">
        <v>25</v>
      </c>
      <c r="B25" s="8" t="s">
        <v>26</v>
      </c>
      <c r="C25" s="70"/>
      <c r="D25" s="73"/>
      <c r="E25" s="73"/>
      <c r="F25" s="73"/>
      <c r="G25" s="71">
        <f t="shared" si="9"/>
        <v>11056.065008</v>
      </c>
      <c r="H25" s="71"/>
      <c r="I25" s="71"/>
      <c r="J25" s="71">
        <v>11056.065008</v>
      </c>
      <c r="K25" s="423" t="s">
        <v>722</v>
      </c>
      <c r="L25" s="13" t="e">
        <f>+#REF!</f>
        <v>#REF!</v>
      </c>
    </row>
    <row r="26" spans="1:12" s="9" customFormat="1" ht="20.45" customHeight="1">
      <c r="A26" s="6" t="s">
        <v>27</v>
      </c>
      <c r="B26" s="8" t="s">
        <v>28</v>
      </c>
      <c r="C26" s="70"/>
      <c r="D26" s="73"/>
      <c r="E26" s="73"/>
      <c r="F26" s="73"/>
      <c r="G26" s="71">
        <f t="shared" si="9"/>
        <v>1603.818227</v>
      </c>
      <c r="H26" s="71"/>
      <c r="I26" s="71"/>
      <c r="J26" s="71">
        <v>1603.818227</v>
      </c>
      <c r="K26" s="10" t="s">
        <v>721</v>
      </c>
      <c r="L26" s="13" t="e">
        <f t="shared" si="6"/>
        <v>#REF!</v>
      </c>
    </row>
    <row r="27" spans="1:12" s="12" customFormat="1" ht="20.45" customHeight="1">
      <c r="A27" s="6" t="s">
        <v>234</v>
      </c>
      <c r="B27" s="8" t="s">
        <v>233</v>
      </c>
      <c r="C27" s="71"/>
      <c r="D27" s="72"/>
      <c r="E27" s="72"/>
      <c r="F27" s="72"/>
      <c r="G27" s="71">
        <f t="shared" si="9"/>
        <v>1116</v>
      </c>
      <c r="H27" s="71"/>
      <c r="I27" s="71">
        <v>1116</v>
      </c>
      <c r="J27" s="71"/>
      <c r="K27" s="10"/>
      <c r="L27" s="13" t="e">
        <f t="shared" si="6"/>
        <v>#REF!</v>
      </c>
    </row>
    <row r="28" spans="1:12" ht="31.5" customHeight="1">
      <c r="I28" s="461" t="s">
        <v>232</v>
      </c>
      <c r="J28" s="461"/>
    </row>
  </sheetData>
  <autoFilter ref="A6:L27"/>
  <mergeCells count="12">
    <mergeCell ref="I28:J28"/>
    <mergeCell ref="A2:K2"/>
    <mergeCell ref="A5:A6"/>
    <mergeCell ref="B5:B6"/>
    <mergeCell ref="C5:C6"/>
    <mergeCell ref="D5:D6"/>
    <mergeCell ref="E5:E6"/>
    <mergeCell ref="F5:F6"/>
    <mergeCell ref="G5:G6"/>
    <mergeCell ref="H5:J5"/>
    <mergeCell ref="K5:K6"/>
    <mergeCell ref="A3:K3"/>
  </mergeCells>
  <pageMargins left="0.25" right="0.25" top="0.75" bottom="0.75" header="0.3" footer="0.3"/>
  <pageSetup paperSize="9" scale="8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2"/>
  <sheetViews>
    <sheetView workbookViewId="0">
      <selection activeCell="A3" sqref="A3:AA3"/>
    </sheetView>
  </sheetViews>
  <sheetFormatPr defaultRowHeight="15.75"/>
  <cols>
    <col min="1" max="1" width="3.625" customWidth="1"/>
    <col min="2" max="2" width="27.5" customWidth="1"/>
    <col min="3" max="3" width="8.125" customWidth="1"/>
    <col min="4" max="4" width="10.625" customWidth="1"/>
    <col min="5" max="5" width="7.875" customWidth="1"/>
    <col min="6" max="6" width="8" customWidth="1"/>
    <col min="7" max="7" width="7.375" customWidth="1"/>
    <col min="8" max="8" width="19" customWidth="1"/>
    <col min="9" max="9" width="8.25" customWidth="1"/>
    <col min="10" max="10" width="8.875" customWidth="1"/>
    <col min="11" max="11" width="7.5" customWidth="1"/>
    <col min="12" max="12" width="7.125" customWidth="1"/>
    <col min="18" max="18" width="6.75" customWidth="1"/>
    <col min="19" max="19" width="7.125" customWidth="1"/>
    <col min="21" max="21" width="7.5" customWidth="1"/>
    <col min="22" max="22" width="5.625" customWidth="1"/>
    <col min="23" max="23" width="7.625" customWidth="1"/>
    <col min="24" max="24" width="4.75" customWidth="1"/>
    <col min="25" max="25" width="8.25" customWidth="1"/>
    <col min="26" max="26" width="6.75" customWidth="1"/>
    <col min="27" max="27" width="5.375" customWidth="1"/>
  </cols>
  <sheetData>
    <row r="1" spans="1:27">
      <c r="A1" s="226"/>
      <c r="B1" s="228" t="str">
        <f>'PL09.Bộ máy KTTC'!B1</f>
        <v>UBND XÃ KỲ VĂN</v>
      </c>
      <c r="C1" s="227"/>
      <c r="D1" s="227"/>
      <c r="E1" s="227"/>
      <c r="F1" s="227"/>
      <c r="G1" s="227"/>
      <c r="H1" s="227"/>
      <c r="I1" s="227"/>
      <c r="J1" s="227"/>
      <c r="K1" s="227"/>
      <c r="L1" s="227"/>
      <c r="M1" s="227"/>
      <c r="N1" s="227"/>
      <c r="O1" s="384"/>
      <c r="P1" s="227"/>
      <c r="Q1" s="227"/>
      <c r="R1" s="227"/>
      <c r="S1" s="227"/>
      <c r="T1" s="227"/>
      <c r="U1" s="227"/>
      <c r="V1" s="227"/>
      <c r="W1" s="228"/>
      <c r="X1" s="228"/>
      <c r="Y1" s="228"/>
      <c r="Z1" s="539" t="s">
        <v>445</v>
      </c>
      <c r="AA1" s="539"/>
    </row>
    <row r="2" spans="1:27">
      <c r="A2" s="540" t="s">
        <v>446</v>
      </c>
      <c r="B2" s="540"/>
      <c r="C2" s="540"/>
      <c r="D2" s="540"/>
      <c r="E2" s="540"/>
      <c r="F2" s="540"/>
      <c r="G2" s="540"/>
      <c r="H2" s="540"/>
      <c r="I2" s="540"/>
      <c r="J2" s="540"/>
      <c r="K2" s="540"/>
      <c r="L2" s="540"/>
      <c r="M2" s="540"/>
      <c r="N2" s="540"/>
      <c r="O2" s="540"/>
      <c r="P2" s="540"/>
      <c r="Q2" s="540"/>
      <c r="R2" s="540"/>
      <c r="S2" s="540"/>
      <c r="T2" s="540"/>
      <c r="U2" s="540"/>
      <c r="V2" s="540"/>
      <c r="W2" s="540"/>
      <c r="X2" s="540"/>
      <c r="Y2" s="540"/>
      <c r="Z2" s="540"/>
      <c r="AA2" s="540"/>
    </row>
    <row r="3" spans="1:27">
      <c r="A3" s="596" t="str">
        <f>'PL09.Bộ máy KTTC'!A3:I3</f>
        <v>(Kèm báo cáo số 204/BC-UBND ngày 24/8/2026 của UBND xã)</v>
      </c>
      <c r="B3" s="597"/>
      <c r="C3" s="597"/>
      <c r="D3" s="597"/>
      <c r="E3" s="597"/>
      <c r="F3" s="597"/>
      <c r="G3" s="597"/>
      <c r="H3" s="597"/>
      <c r="I3" s="597"/>
      <c r="J3" s="597"/>
      <c r="K3" s="597"/>
      <c r="L3" s="597"/>
      <c r="M3" s="597"/>
      <c r="N3" s="597"/>
      <c r="O3" s="597"/>
      <c r="P3" s="597"/>
      <c r="Q3" s="597"/>
      <c r="R3" s="597"/>
      <c r="S3" s="597"/>
      <c r="T3" s="597"/>
      <c r="U3" s="597"/>
      <c r="V3" s="597"/>
      <c r="W3" s="597"/>
      <c r="X3" s="597"/>
      <c r="Y3" s="597"/>
      <c r="Z3" s="597"/>
      <c r="AA3" s="597"/>
    </row>
    <row r="4" spans="1:27">
      <c r="A4" s="229"/>
      <c r="B4" s="229"/>
      <c r="C4" s="230"/>
      <c r="D4" s="231"/>
      <c r="E4" s="232"/>
      <c r="F4" s="232"/>
      <c r="G4" s="232"/>
      <c r="H4" s="232"/>
      <c r="I4" s="232"/>
      <c r="J4" s="232"/>
      <c r="K4" s="232"/>
      <c r="L4" s="232"/>
      <c r="M4" s="232"/>
      <c r="N4" s="232"/>
      <c r="O4" s="232"/>
      <c r="P4" s="232"/>
      <c r="Q4" s="232"/>
      <c r="R4" s="232"/>
      <c r="S4" s="232"/>
      <c r="T4" s="232"/>
      <c r="U4" s="232"/>
      <c r="V4" s="232"/>
      <c r="W4" s="541" t="s">
        <v>22</v>
      </c>
      <c r="X4" s="541"/>
      <c r="Y4" s="541"/>
      <c r="Z4" s="541"/>
      <c r="AA4" s="541"/>
    </row>
    <row r="5" spans="1:27">
      <c r="A5" s="542" t="s">
        <v>331</v>
      </c>
      <c r="B5" s="531" t="s">
        <v>447</v>
      </c>
      <c r="C5" s="543" t="s">
        <v>720</v>
      </c>
      <c r="D5" s="542" t="s">
        <v>448</v>
      </c>
      <c r="E5" s="542"/>
      <c r="F5" s="542"/>
      <c r="G5" s="544" t="s">
        <v>449</v>
      </c>
      <c r="H5" s="547" t="s">
        <v>450</v>
      </c>
      <c r="I5" s="548"/>
      <c r="J5" s="548"/>
      <c r="K5" s="548"/>
      <c r="L5" s="548"/>
      <c r="M5" s="548"/>
      <c r="N5" s="548"/>
      <c r="O5" s="549"/>
      <c r="P5" s="550" t="s">
        <v>451</v>
      </c>
      <c r="Q5" s="550"/>
      <c r="R5" s="550"/>
      <c r="S5" s="550"/>
      <c r="T5" s="550"/>
      <c r="U5" s="550"/>
      <c r="V5" s="550"/>
      <c r="W5" s="532" t="s">
        <v>452</v>
      </c>
      <c r="X5" s="536" t="s">
        <v>453</v>
      </c>
      <c r="Y5" s="536" t="s">
        <v>473</v>
      </c>
      <c r="Z5" s="536" t="s">
        <v>474</v>
      </c>
      <c r="AA5" s="536" t="s">
        <v>3</v>
      </c>
    </row>
    <row r="6" spans="1:27">
      <c r="A6" s="542"/>
      <c r="B6" s="531"/>
      <c r="C6" s="543"/>
      <c r="D6" s="531" t="s">
        <v>454</v>
      </c>
      <c r="E6" s="530" t="s">
        <v>455</v>
      </c>
      <c r="F6" s="530"/>
      <c r="G6" s="545"/>
      <c r="H6" s="551" t="s">
        <v>456</v>
      </c>
      <c r="I6" s="528" t="s">
        <v>333</v>
      </c>
      <c r="J6" s="529" t="s">
        <v>112</v>
      </c>
      <c r="K6" s="529"/>
      <c r="L6" s="529"/>
      <c r="M6" s="529"/>
      <c r="N6" s="529"/>
      <c r="O6" s="529"/>
      <c r="P6" s="528" t="s">
        <v>333</v>
      </c>
      <c r="Q6" s="529" t="s">
        <v>112</v>
      </c>
      <c r="R6" s="529"/>
      <c r="S6" s="529"/>
      <c r="T6" s="529"/>
      <c r="U6" s="529"/>
      <c r="V6" s="529"/>
      <c r="W6" s="554"/>
      <c r="X6" s="537"/>
      <c r="Y6" s="537"/>
      <c r="Z6" s="537"/>
      <c r="AA6" s="537"/>
    </row>
    <row r="7" spans="1:27">
      <c r="A7" s="542"/>
      <c r="B7" s="531"/>
      <c r="C7" s="543"/>
      <c r="D7" s="531"/>
      <c r="E7" s="530" t="s">
        <v>457</v>
      </c>
      <c r="F7" s="530" t="s">
        <v>458</v>
      </c>
      <c r="G7" s="545"/>
      <c r="H7" s="552"/>
      <c r="I7" s="528"/>
      <c r="J7" s="532" t="s">
        <v>459</v>
      </c>
      <c r="K7" s="534" t="s">
        <v>112</v>
      </c>
      <c r="L7" s="535"/>
      <c r="M7" s="532" t="s">
        <v>460</v>
      </c>
      <c r="N7" s="534" t="s">
        <v>112</v>
      </c>
      <c r="O7" s="535"/>
      <c r="P7" s="528"/>
      <c r="Q7" s="532" t="s">
        <v>459</v>
      </c>
      <c r="R7" s="534" t="s">
        <v>112</v>
      </c>
      <c r="S7" s="535"/>
      <c r="T7" s="532" t="s">
        <v>460</v>
      </c>
      <c r="U7" s="534" t="s">
        <v>112</v>
      </c>
      <c r="V7" s="535"/>
      <c r="W7" s="554"/>
      <c r="X7" s="537"/>
      <c r="Y7" s="537"/>
      <c r="Z7" s="537"/>
      <c r="AA7" s="537"/>
    </row>
    <row r="8" spans="1:27" ht="145.5" customHeight="1">
      <c r="A8" s="542"/>
      <c r="B8" s="531"/>
      <c r="C8" s="543"/>
      <c r="D8" s="531"/>
      <c r="E8" s="531"/>
      <c r="F8" s="530"/>
      <c r="G8" s="546"/>
      <c r="H8" s="553"/>
      <c r="I8" s="528"/>
      <c r="J8" s="533"/>
      <c r="K8" s="233" t="s">
        <v>461</v>
      </c>
      <c r="L8" s="233" t="s">
        <v>462</v>
      </c>
      <c r="M8" s="533"/>
      <c r="N8" s="233" t="s">
        <v>461</v>
      </c>
      <c r="O8" s="233" t="s">
        <v>462</v>
      </c>
      <c r="P8" s="528"/>
      <c r="Q8" s="533"/>
      <c r="R8" s="233" t="s">
        <v>461</v>
      </c>
      <c r="S8" s="233" t="s">
        <v>462</v>
      </c>
      <c r="T8" s="533"/>
      <c r="U8" s="233" t="s">
        <v>461</v>
      </c>
      <c r="V8" s="233" t="s">
        <v>462</v>
      </c>
      <c r="W8" s="533"/>
      <c r="X8" s="538"/>
      <c r="Y8" s="538"/>
      <c r="Z8" s="538"/>
      <c r="AA8" s="538"/>
    </row>
    <row r="9" spans="1:27">
      <c r="A9" s="234">
        <v>1</v>
      </c>
      <c r="B9" s="234">
        <v>2</v>
      </c>
      <c r="C9" s="234">
        <v>3</v>
      </c>
      <c r="D9" s="234">
        <v>4</v>
      </c>
      <c r="E9" s="234">
        <v>5</v>
      </c>
      <c r="F9" s="235">
        <v>6</v>
      </c>
      <c r="G9" s="236">
        <v>8</v>
      </c>
      <c r="H9" s="237">
        <v>9</v>
      </c>
      <c r="I9" s="238" t="s">
        <v>463</v>
      </c>
      <c r="J9" s="239" t="s">
        <v>464</v>
      </c>
      <c r="K9" s="239">
        <v>12</v>
      </c>
      <c r="L9" s="239">
        <v>13</v>
      </c>
      <c r="M9" s="239" t="s">
        <v>465</v>
      </c>
      <c r="N9" s="239">
        <v>15</v>
      </c>
      <c r="O9" s="239">
        <v>16</v>
      </c>
      <c r="P9" s="238" t="s">
        <v>466</v>
      </c>
      <c r="Q9" s="239" t="s">
        <v>467</v>
      </c>
      <c r="R9" s="239">
        <v>18</v>
      </c>
      <c r="S9" s="239">
        <v>19</v>
      </c>
      <c r="T9" s="239" t="s">
        <v>468</v>
      </c>
      <c r="U9" s="239">
        <v>21</v>
      </c>
      <c r="V9" s="239">
        <v>22</v>
      </c>
      <c r="W9" s="239">
        <v>23</v>
      </c>
      <c r="X9" s="240">
        <v>24</v>
      </c>
      <c r="Y9" s="240">
        <v>25</v>
      </c>
      <c r="Z9" s="240">
        <v>26</v>
      </c>
      <c r="AA9" s="240">
        <v>27</v>
      </c>
    </row>
    <row r="10" spans="1:27">
      <c r="A10" s="241"/>
      <c r="B10" s="241" t="s">
        <v>347</v>
      </c>
      <c r="C10" s="242"/>
      <c r="D10" s="242"/>
      <c r="E10" s="383">
        <f t="shared" ref="E10:Z10" si="0">E12+E25</f>
        <v>20951.701000000001</v>
      </c>
      <c r="F10" s="383">
        <f t="shared" si="0"/>
        <v>1850</v>
      </c>
      <c r="G10" s="383">
        <f t="shared" si="0"/>
        <v>997.38199999999995</v>
      </c>
      <c r="H10" s="383">
        <f t="shared" si="0"/>
        <v>0</v>
      </c>
      <c r="I10" s="383">
        <f t="shared" si="0"/>
        <v>11220.977999999999</v>
      </c>
      <c r="J10" s="383">
        <f t="shared" si="0"/>
        <v>1214</v>
      </c>
      <c r="K10" s="383">
        <f t="shared" si="0"/>
        <v>164</v>
      </c>
      <c r="L10" s="383">
        <f t="shared" si="0"/>
        <v>1050</v>
      </c>
      <c r="M10" s="383">
        <f t="shared" si="0"/>
        <v>11707.735984999999</v>
      </c>
      <c r="N10" s="383">
        <f t="shared" si="0"/>
        <v>5207.7359850000003</v>
      </c>
      <c r="O10" s="383">
        <f t="shared" si="0"/>
        <v>6500</v>
      </c>
      <c r="P10" s="383">
        <f t="shared" si="0"/>
        <v>550.32299999999998</v>
      </c>
      <c r="Q10" s="383">
        <f t="shared" si="0"/>
        <v>550.32299999999998</v>
      </c>
      <c r="R10" s="383">
        <f t="shared" si="0"/>
        <v>100.32299999999998</v>
      </c>
      <c r="S10" s="383">
        <f t="shared" si="0"/>
        <v>450</v>
      </c>
      <c r="T10" s="383">
        <f t="shared" si="0"/>
        <v>0</v>
      </c>
      <c r="U10" s="383">
        <f t="shared" si="0"/>
        <v>0</v>
      </c>
      <c r="V10" s="383">
        <f t="shared" si="0"/>
        <v>0</v>
      </c>
      <c r="W10" s="383">
        <f t="shared" si="0"/>
        <v>1607.2079999999999</v>
      </c>
      <c r="X10" s="383">
        <f t="shared" si="0"/>
        <v>0</v>
      </c>
      <c r="Y10" s="383">
        <f t="shared" si="0"/>
        <v>0</v>
      </c>
      <c r="Z10" s="383">
        <f t="shared" si="0"/>
        <v>0</v>
      </c>
      <c r="AA10" s="243"/>
    </row>
    <row r="11" spans="1:27">
      <c r="A11" s="241"/>
      <c r="B11" s="241"/>
      <c r="C11" s="242"/>
      <c r="D11" s="242"/>
      <c r="E11" s="383"/>
      <c r="F11" s="383"/>
      <c r="G11" s="383"/>
      <c r="H11" s="383"/>
      <c r="I11" s="383"/>
      <c r="J11" s="383"/>
      <c r="K11" s="383"/>
      <c r="L11" s="383"/>
      <c r="M11" s="383"/>
      <c r="N11" s="383"/>
      <c r="O11" s="383"/>
      <c r="P11" s="383"/>
      <c r="Q11" s="383"/>
      <c r="R11" s="383"/>
      <c r="S11" s="383"/>
      <c r="T11" s="383"/>
      <c r="U11" s="383"/>
      <c r="V11" s="383"/>
      <c r="W11" s="383"/>
      <c r="X11" s="383"/>
      <c r="Y11" s="383"/>
      <c r="Z11" s="383"/>
      <c r="AA11" s="243"/>
    </row>
    <row r="12" spans="1:27">
      <c r="A12" s="241" t="s">
        <v>208</v>
      </c>
      <c r="B12" s="388" t="s">
        <v>469</v>
      </c>
      <c r="C12" s="242"/>
      <c r="D12" s="242"/>
      <c r="E12" s="383">
        <f t="shared" ref="E12:H12" si="1">E13+E15+E18</f>
        <v>14451.701000000001</v>
      </c>
      <c r="F12" s="383">
        <f t="shared" si="1"/>
        <v>1850</v>
      </c>
      <c r="G12" s="383">
        <f t="shared" si="1"/>
        <v>997.38199999999995</v>
      </c>
      <c r="H12" s="383">
        <f t="shared" si="1"/>
        <v>0</v>
      </c>
      <c r="I12" s="383">
        <f t="shared" ref="I12:Z12" si="2">I13+I15+I18</f>
        <v>4720.9780000000001</v>
      </c>
      <c r="J12" s="383">
        <f t="shared" si="2"/>
        <v>1214</v>
      </c>
      <c r="K12" s="383">
        <f t="shared" si="2"/>
        <v>164</v>
      </c>
      <c r="L12" s="383">
        <f t="shared" si="2"/>
        <v>1050</v>
      </c>
      <c r="M12" s="383">
        <f t="shared" si="2"/>
        <v>5207.7359850000003</v>
      </c>
      <c r="N12" s="383">
        <f>N13+N15+N18</f>
        <v>5207.7359850000003</v>
      </c>
      <c r="O12" s="383">
        <f t="shared" si="2"/>
        <v>0</v>
      </c>
      <c r="P12" s="383">
        <f t="shared" si="2"/>
        <v>550.32299999999998</v>
      </c>
      <c r="Q12" s="383">
        <f t="shared" si="2"/>
        <v>550.32299999999998</v>
      </c>
      <c r="R12" s="383">
        <f t="shared" si="2"/>
        <v>100.32299999999998</v>
      </c>
      <c r="S12" s="383">
        <f t="shared" si="2"/>
        <v>450</v>
      </c>
      <c r="T12" s="383">
        <f t="shared" si="2"/>
        <v>0</v>
      </c>
      <c r="U12" s="383">
        <f t="shared" si="2"/>
        <v>0</v>
      </c>
      <c r="V12" s="383">
        <f t="shared" si="2"/>
        <v>0</v>
      </c>
      <c r="W12" s="383">
        <f t="shared" si="2"/>
        <v>1607.2079999999999</v>
      </c>
      <c r="X12" s="383">
        <f t="shared" si="2"/>
        <v>0</v>
      </c>
      <c r="Y12" s="383">
        <f t="shared" si="2"/>
        <v>0</v>
      </c>
      <c r="Z12" s="383">
        <f t="shared" si="2"/>
        <v>0</v>
      </c>
      <c r="AA12" s="243"/>
    </row>
    <row r="13" spans="1:27" ht="48" customHeight="1">
      <c r="A13" s="247" t="s">
        <v>4</v>
      </c>
      <c r="B13" s="257" t="s">
        <v>470</v>
      </c>
      <c r="C13" s="249"/>
      <c r="D13" s="249"/>
      <c r="E13" s="250"/>
      <c r="F13" s="250"/>
      <c r="G13" s="250"/>
      <c r="H13" s="250"/>
      <c r="I13" s="250"/>
      <c r="J13" s="250"/>
      <c r="K13" s="250"/>
      <c r="L13" s="250"/>
      <c r="M13" s="250"/>
      <c r="N13" s="250"/>
      <c r="O13" s="250"/>
      <c r="P13" s="250"/>
      <c r="Q13" s="250"/>
      <c r="R13" s="250"/>
      <c r="S13" s="250"/>
      <c r="T13" s="250"/>
      <c r="U13" s="250"/>
      <c r="V13" s="250"/>
      <c r="W13" s="250"/>
      <c r="X13" s="250"/>
      <c r="Y13" s="250"/>
      <c r="Z13" s="250"/>
      <c r="AA13" s="251"/>
    </row>
    <row r="14" spans="1:27" ht="26.25" customHeight="1">
      <c r="A14" s="252">
        <v>1</v>
      </c>
      <c r="B14" s="253" t="s">
        <v>471</v>
      </c>
      <c r="C14" s="254"/>
      <c r="D14" s="254"/>
      <c r="E14" s="255"/>
      <c r="F14" s="255"/>
      <c r="G14" s="255"/>
      <c r="H14" s="255"/>
      <c r="I14" s="255"/>
      <c r="J14" s="255"/>
      <c r="K14" s="255"/>
      <c r="L14" s="255"/>
      <c r="M14" s="255"/>
      <c r="N14" s="255"/>
      <c r="O14" s="255"/>
      <c r="P14" s="255"/>
      <c r="Q14" s="255"/>
      <c r="R14" s="255"/>
      <c r="S14" s="255"/>
      <c r="T14" s="255"/>
      <c r="U14" s="255"/>
      <c r="V14" s="255"/>
      <c r="W14" s="255"/>
      <c r="X14" s="255"/>
      <c r="Y14" s="255"/>
      <c r="Z14" s="255"/>
      <c r="AA14" s="256"/>
    </row>
    <row r="15" spans="1:27" ht="46.5" customHeight="1">
      <c r="A15" s="247" t="s">
        <v>23</v>
      </c>
      <c r="B15" s="257" t="s">
        <v>472</v>
      </c>
      <c r="C15" s="249"/>
      <c r="D15" s="249"/>
      <c r="E15" s="250"/>
      <c r="F15" s="250"/>
      <c r="G15" s="250"/>
      <c r="H15" s="250"/>
      <c r="I15" s="250"/>
      <c r="J15" s="250"/>
      <c r="K15" s="250"/>
      <c r="L15" s="250"/>
      <c r="M15" s="250"/>
      <c r="N15" s="250"/>
      <c r="O15" s="250"/>
      <c r="P15" s="250"/>
      <c r="Q15" s="250"/>
      <c r="R15" s="250"/>
      <c r="S15" s="250"/>
      <c r="T15" s="250"/>
      <c r="U15" s="250"/>
      <c r="V15" s="250"/>
      <c r="W15" s="250"/>
      <c r="X15" s="250"/>
      <c r="Y15" s="250"/>
      <c r="Z15" s="250"/>
      <c r="AA15" s="251"/>
    </row>
    <row r="16" spans="1:27">
      <c r="A16" s="252">
        <v>1</v>
      </c>
      <c r="B16" s="253" t="s">
        <v>471</v>
      </c>
      <c r="C16" s="254"/>
      <c r="D16" s="254"/>
      <c r="E16" s="255"/>
      <c r="F16" s="255"/>
      <c r="G16" s="255"/>
      <c r="H16" s="255"/>
      <c r="I16" s="255"/>
      <c r="J16" s="255"/>
      <c r="K16" s="255"/>
      <c r="L16" s="255"/>
      <c r="M16" s="255"/>
      <c r="N16" s="255"/>
      <c r="O16" s="255"/>
      <c r="P16" s="255"/>
      <c r="Q16" s="255"/>
      <c r="R16" s="255"/>
      <c r="S16" s="255"/>
      <c r="T16" s="255"/>
      <c r="U16" s="255"/>
      <c r="V16" s="255"/>
      <c r="W16" s="255"/>
      <c r="X16" s="255"/>
      <c r="Y16" s="255"/>
      <c r="Z16" s="255"/>
      <c r="AA16" s="256"/>
    </row>
    <row r="17" spans="1:27">
      <c r="A17" s="252">
        <v>2</v>
      </c>
      <c r="B17" s="253" t="s">
        <v>471</v>
      </c>
      <c r="C17" s="254"/>
      <c r="D17" s="254"/>
      <c r="E17" s="255"/>
      <c r="F17" s="255"/>
      <c r="G17" s="255"/>
      <c r="H17" s="255"/>
      <c r="I17" s="255"/>
      <c r="J17" s="255"/>
      <c r="K17" s="255"/>
      <c r="L17" s="255"/>
      <c r="M17" s="255"/>
      <c r="N17" s="255"/>
      <c r="O17" s="255"/>
      <c r="P17" s="255"/>
      <c r="Q17" s="255"/>
      <c r="R17" s="255"/>
      <c r="S17" s="255"/>
      <c r="T17" s="255"/>
      <c r="U17" s="255"/>
      <c r="V17" s="255"/>
      <c r="W17" s="255"/>
      <c r="X17" s="255"/>
      <c r="Y17" s="255"/>
      <c r="Z17" s="255"/>
      <c r="AA17" s="256"/>
    </row>
    <row r="18" spans="1:27">
      <c r="A18" s="247" t="s">
        <v>25</v>
      </c>
      <c r="B18" s="248" t="s">
        <v>643</v>
      </c>
      <c r="C18" s="249"/>
      <c r="D18" s="249"/>
      <c r="E18" s="374">
        <f t="shared" ref="E18:Y18" si="3">SUM(E19:E24)</f>
        <v>14451.701000000001</v>
      </c>
      <c r="F18" s="374">
        <f t="shared" si="3"/>
        <v>1850</v>
      </c>
      <c r="G18" s="374">
        <f t="shared" si="3"/>
        <v>997.38199999999995</v>
      </c>
      <c r="H18" s="374">
        <f t="shared" si="3"/>
        <v>0</v>
      </c>
      <c r="I18" s="374">
        <f t="shared" si="3"/>
        <v>4720.9780000000001</v>
      </c>
      <c r="J18" s="374">
        <f t="shared" si="3"/>
        <v>1214</v>
      </c>
      <c r="K18" s="374">
        <f t="shared" si="3"/>
        <v>164</v>
      </c>
      <c r="L18" s="374">
        <f t="shared" si="3"/>
        <v>1050</v>
      </c>
      <c r="M18" s="374">
        <f t="shared" si="3"/>
        <v>5207.7359850000003</v>
      </c>
      <c r="N18" s="374">
        <f t="shared" si="3"/>
        <v>5207.7359850000003</v>
      </c>
      <c r="O18" s="374">
        <f t="shared" si="3"/>
        <v>0</v>
      </c>
      <c r="P18" s="374">
        <f t="shared" si="3"/>
        <v>550.32299999999998</v>
      </c>
      <c r="Q18" s="374">
        <f t="shared" si="3"/>
        <v>550.32299999999998</v>
      </c>
      <c r="R18" s="374">
        <f t="shared" si="3"/>
        <v>100.32299999999998</v>
      </c>
      <c r="S18" s="374">
        <f t="shared" si="3"/>
        <v>450</v>
      </c>
      <c r="T18" s="374">
        <f t="shared" si="3"/>
        <v>0</v>
      </c>
      <c r="U18" s="374">
        <f t="shared" si="3"/>
        <v>0</v>
      </c>
      <c r="V18" s="374">
        <f t="shared" si="3"/>
        <v>0</v>
      </c>
      <c r="W18" s="374">
        <f t="shared" si="3"/>
        <v>1607.2079999999999</v>
      </c>
      <c r="X18" s="374">
        <f t="shared" si="3"/>
        <v>0</v>
      </c>
      <c r="Y18" s="374">
        <f t="shared" si="3"/>
        <v>0</v>
      </c>
      <c r="Z18" s="250"/>
      <c r="AA18" s="251"/>
    </row>
    <row r="19" spans="1:27" ht="69" customHeight="1">
      <c r="A19" s="368">
        <v>1</v>
      </c>
      <c r="B19" s="371" t="s">
        <v>630</v>
      </c>
      <c r="C19" s="372">
        <v>8199336</v>
      </c>
      <c r="D19" s="379" t="s">
        <v>637</v>
      </c>
      <c r="E19" s="255">
        <v>3700</v>
      </c>
      <c r="F19" s="255">
        <v>300</v>
      </c>
      <c r="G19" s="255"/>
      <c r="H19" s="379" t="s">
        <v>654</v>
      </c>
      <c r="I19" s="375">
        <f>J19+M19</f>
        <v>3006</v>
      </c>
      <c r="J19" s="375">
        <f>SUM(K19:L19)</f>
        <v>300</v>
      </c>
      <c r="K19" s="375"/>
      <c r="L19" s="375">
        <v>300</v>
      </c>
      <c r="M19" s="375">
        <f>SUM(N19:O19)</f>
        <v>2706</v>
      </c>
      <c r="N19" s="375">
        <f>206+2500</f>
        <v>2706</v>
      </c>
      <c r="O19" s="375">
        <v>0</v>
      </c>
      <c r="P19" s="375">
        <f>Q19+T19</f>
        <v>0</v>
      </c>
      <c r="Q19" s="375">
        <f>SUM(R19:S19)</f>
        <v>0</v>
      </c>
      <c r="R19" s="255"/>
      <c r="S19" s="255"/>
      <c r="T19" s="374">
        <f>SUM(T20:T26)</f>
        <v>0</v>
      </c>
      <c r="U19" s="255"/>
      <c r="V19" s="255"/>
      <c r="W19" s="255">
        <v>0</v>
      </c>
      <c r="X19" s="255"/>
      <c r="Y19" s="255"/>
      <c r="Z19" s="255"/>
      <c r="AA19" s="381" t="s">
        <v>634</v>
      </c>
    </row>
    <row r="20" spans="1:27" ht="58.5" customHeight="1">
      <c r="A20" s="382">
        <v>2</v>
      </c>
      <c r="B20" s="380" t="s">
        <v>633</v>
      </c>
      <c r="C20" s="373">
        <v>8171204</v>
      </c>
      <c r="D20" s="379" t="s">
        <v>636</v>
      </c>
      <c r="E20" s="255">
        <v>1100</v>
      </c>
      <c r="F20" s="255">
        <v>800</v>
      </c>
      <c r="G20" s="377">
        <v>997.38199999999995</v>
      </c>
      <c r="H20" s="379" t="s">
        <v>652</v>
      </c>
      <c r="I20" s="375">
        <f t="shared" ref="I20:I28" si="4">J20+M20</f>
        <v>50.978000000000002</v>
      </c>
      <c r="J20" s="375">
        <f t="shared" ref="J20:J31" si="5">SUM(K20:L20)</f>
        <v>0</v>
      </c>
      <c r="K20" s="375">
        <v>0</v>
      </c>
      <c r="L20" s="375"/>
      <c r="M20" s="375">
        <f t="shared" ref="M20:M21" si="6">SUM(N20:O20)</f>
        <v>50.978000000000002</v>
      </c>
      <c r="N20" s="375">
        <v>50.978000000000002</v>
      </c>
      <c r="O20" s="375"/>
      <c r="P20" s="375">
        <f t="shared" ref="P20:P28" si="7">Q20+T20</f>
        <v>0</v>
      </c>
      <c r="Q20" s="375">
        <f t="shared" ref="Q20:Q28" si="8">SUM(R20:S20)</f>
        <v>0</v>
      </c>
      <c r="R20" s="255"/>
      <c r="S20" s="255"/>
      <c r="T20" s="374">
        <f>SUM(T21:T27)</f>
        <v>0</v>
      </c>
      <c r="U20" s="255"/>
      <c r="V20" s="255"/>
      <c r="W20" s="255">
        <v>1048.3599999999999</v>
      </c>
      <c r="X20" s="255"/>
      <c r="Y20" s="255"/>
      <c r="Z20" s="255"/>
      <c r="AA20" s="381" t="s">
        <v>657</v>
      </c>
    </row>
    <row r="21" spans="1:27" ht="52.5" customHeight="1">
      <c r="A21" s="382">
        <v>3</v>
      </c>
      <c r="B21" s="370" t="s">
        <v>631</v>
      </c>
      <c r="C21" s="373">
        <v>8177537</v>
      </c>
      <c r="D21" s="379" t="s">
        <v>635</v>
      </c>
      <c r="E21" s="255">
        <v>597.029</v>
      </c>
      <c r="F21" s="255">
        <v>450</v>
      </c>
      <c r="G21" s="377"/>
      <c r="H21" s="378" t="s">
        <v>656</v>
      </c>
      <c r="I21" s="375">
        <f t="shared" si="4"/>
        <v>558.57500000000005</v>
      </c>
      <c r="J21" s="375">
        <f t="shared" si="5"/>
        <v>558.57500000000005</v>
      </c>
      <c r="K21" s="375">
        <f>164-55.425</f>
        <v>108.575</v>
      </c>
      <c r="L21" s="375">
        <v>450</v>
      </c>
      <c r="M21" s="375">
        <f t="shared" si="6"/>
        <v>0</v>
      </c>
      <c r="N21" s="375"/>
      <c r="O21" s="375"/>
      <c r="P21" s="375">
        <f t="shared" si="7"/>
        <v>550.32299999999998</v>
      </c>
      <c r="Q21" s="375">
        <f t="shared" si="8"/>
        <v>550.32299999999998</v>
      </c>
      <c r="R21" s="375">
        <f>550.323-S21</f>
        <v>100.32299999999998</v>
      </c>
      <c r="S21" s="375">
        <v>450</v>
      </c>
      <c r="T21" s="374">
        <f>SUM(T22:T28)</f>
        <v>0</v>
      </c>
      <c r="U21" s="255"/>
      <c r="V21" s="255"/>
      <c r="W21" s="255">
        <v>558.84799999999996</v>
      </c>
      <c r="X21" s="255"/>
      <c r="Y21" s="255"/>
      <c r="Z21" s="255"/>
      <c r="AA21" s="381" t="s">
        <v>657</v>
      </c>
    </row>
    <row r="22" spans="1:27" ht="48" customHeight="1">
      <c r="A22" s="382">
        <v>4</v>
      </c>
      <c r="B22" s="377" t="s">
        <v>632</v>
      </c>
      <c r="C22" s="373">
        <v>8203722</v>
      </c>
      <c r="D22" s="379" t="s">
        <v>638</v>
      </c>
      <c r="E22" s="255">
        <v>1354.672</v>
      </c>
      <c r="F22" s="255">
        <v>300</v>
      </c>
      <c r="G22" s="255"/>
      <c r="H22" s="379" t="s">
        <v>651</v>
      </c>
      <c r="I22" s="375">
        <f t="shared" si="4"/>
        <v>1105.425</v>
      </c>
      <c r="J22" s="375">
        <f t="shared" si="5"/>
        <v>355.42500000000001</v>
      </c>
      <c r="K22" s="375">
        <v>55.424999999999997</v>
      </c>
      <c r="L22" s="375">
        <v>300</v>
      </c>
      <c r="M22" s="375">
        <f>SUM(N22:O22)</f>
        <v>750</v>
      </c>
      <c r="N22" s="375">
        <f>450+300</f>
        <v>750</v>
      </c>
      <c r="O22" s="375"/>
      <c r="P22" s="375">
        <f t="shared" si="7"/>
        <v>0</v>
      </c>
      <c r="Q22" s="375">
        <f t="shared" si="8"/>
        <v>0</v>
      </c>
      <c r="R22" s="255"/>
      <c r="S22" s="255"/>
      <c r="T22" s="374">
        <f>SUM(T26:T28)</f>
        <v>0</v>
      </c>
      <c r="U22" s="255"/>
      <c r="V22" s="255"/>
      <c r="W22" s="255"/>
      <c r="X22" s="255"/>
      <c r="Y22" s="255"/>
      <c r="Z22" s="255"/>
      <c r="AA22" s="381" t="s">
        <v>634</v>
      </c>
    </row>
    <row r="23" spans="1:27" ht="48" customHeight="1">
      <c r="A23" s="382">
        <v>5</v>
      </c>
      <c r="B23" s="253" t="s">
        <v>639</v>
      </c>
      <c r="C23" s="254"/>
      <c r="D23" s="379" t="s">
        <v>640</v>
      </c>
      <c r="E23" s="255">
        <v>2200</v>
      </c>
      <c r="F23" s="255"/>
      <c r="G23" s="255"/>
      <c r="H23" s="379" t="s">
        <v>651</v>
      </c>
      <c r="I23" s="375"/>
      <c r="J23" s="375">
        <f t="shared" si="5"/>
        <v>0</v>
      </c>
      <c r="K23" s="375"/>
      <c r="L23" s="375"/>
      <c r="M23" s="375">
        <f t="shared" ref="M23:M24" si="9">SUM(N23:O23)</f>
        <v>700.75798499999996</v>
      </c>
      <c r="N23" s="375">
        <f>150+550.757985</f>
        <v>700.75798499999996</v>
      </c>
      <c r="O23" s="375"/>
      <c r="P23" s="375">
        <f t="shared" si="7"/>
        <v>0</v>
      </c>
      <c r="Q23" s="375"/>
      <c r="R23" s="255"/>
      <c r="S23" s="255"/>
      <c r="T23" s="374"/>
      <c r="U23" s="255"/>
      <c r="V23" s="255"/>
      <c r="W23" s="255"/>
      <c r="X23" s="255"/>
      <c r="Y23" s="255"/>
      <c r="Z23" s="255"/>
      <c r="AA23" s="381" t="s">
        <v>634</v>
      </c>
    </row>
    <row r="24" spans="1:27" ht="48" customHeight="1">
      <c r="A24" s="382">
        <v>6</v>
      </c>
      <c r="B24" s="253" t="s">
        <v>647</v>
      </c>
      <c r="C24" s="254"/>
      <c r="D24" s="379" t="s">
        <v>648</v>
      </c>
      <c r="E24" s="255">
        <v>5500</v>
      </c>
      <c r="F24" s="255"/>
      <c r="G24" s="255"/>
      <c r="H24" s="379" t="s">
        <v>650</v>
      </c>
      <c r="I24" s="375"/>
      <c r="J24" s="375">
        <f t="shared" si="5"/>
        <v>0</v>
      </c>
      <c r="K24" s="375"/>
      <c r="L24" s="375">
        <v>0</v>
      </c>
      <c r="M24" s="375">
        <f t="shared" si="9"/>
        <v>1000</v>
      </c>
      <c r="N24" s="375">
        <v>1000</v>
      </c>
      <c r="O24" s="375"/>
      <c r="P24" s="375">
        <f t="shared" si="7"/>
        <v>0</v>
      </c>
      <c r="Q24" s="375"/>
      <c r="R24" s="255"/>
      <c r="S24" s="255"/>
      <c r="T24" s="374"/>
      <c r="U24" s="255"/>
      <c r="V24" s="255"/>
      <c r="W24" s="255"/>
      <c r="X24" s="255"/>
      <c r="Y24" s="255"/>
      <c r="Z24" s="255"/>
      <c r="AA24" s="381" t="s">
        <v>653</v>
      </c>
    </row>
    <row r="25" spans="1:27" ht="43.5" customHeight="1">
      <c r="A25" s="385" t="s">
        <v>209</v>
      </c>
      <c r="B25" s="427" t="s">
        <v>642</v>
      </c>
      <c r="C25" s="386"/>
      <c r="D25" s="386"/>
      <c r="E25" s="387">
        <f t="shared" ref="E25:W25" si="10">E26+E27+E29</f>
        <v>6500</v>
      </c>
      <c r="F25" s="387">
        <f t="shared" si="10"/>
        <v>0</v>
      </c>
      <c r="G25" s="387">
        <f t="shared" si="10"/>
        <v>0</v>
      </c>
      <c r="H25" s="387">
        <f t="shared" si="10"/>
        <v>0</v>
      </c>
      <c r="I25" s="387">
        <f t="shared" si="10"/>
        <v>6500</v>
      </c>
      <c r="J25" s="387">
        <f t="shared" si="10"/>
        <v>0</v>
      </c>
      <c r="K25" s="387">
        <f t="shared" si="10"/>
        <v>0</v>
      </c>
      <c r="L25" s="387">
        <f t="shared" si="10"/>
        <v>0</v>
      </c>
      <c r="M25" s="387">
        <f t="shared" si="10"/>
        <v>6500</v>
      </c>
      <c r="N25" s="387">
        <f t="shared" si="10"/>
        <v>0</v>
      </c>
      <c r="O25" s="387">
        <f t="shared" si="10"/>
        <v>6500</v>
      </c>
      <c r="P25" s="387">
        <f t="shared" si="10"/>
        <v>0</v>
      </c>
      <c r="Q25" s="387">
        <f t="shared" si="10"/>
        <v>0</v>
      </c>
      <c r="R25" s="387">
        <f t="shared" si="10"/>
        <v>0</v>
      </c>
      <c r="S25" s="387">
        <f t="shared" si="10"/>
        <v>0</v>
      </c>
      <c r="T25" s="387">
        <f t="shared" si="10"/>
        <v>0</v>
      </c>
      <c r="U25" s="387">
        <f t="shared" si="10"/>
        <v>0</v>
      </c>
      <c r="V25" s="387">
        <f t="shared" si="10"/>
        <v>0</v>
      </c>
      <c r="W25" s="387">
        <f t="shared" si="10"/>
        <v>0</v>
      </c>
      <c r="X25" s="255"/>
      <c r="Y25" s="255"/>
      <c r="Z25" s="255"/>
      <c r="AA25" s="381"/>
    </row>
    <row r="26" spans="1:27" ht="38.25">
      <c r="A26" s="247" t="s">
        <v>4</v>
      </c>
      <c r="B26" s="257" t="s">
        <v>470</v>
      </c>
      <c r="C26" s="255"/>
      <c r="D26" s="244"/>
      <c r="E26" s="245"/>
      <c r="F26" s="245"/>
      <c r="G26" s="245"/>
      <c r="H26" s="245"/>
      <c r="I26" s="375">
        <f t="shared" si="4"/>
        <v>0</v>
      </c>
      <c r="J26" s="375">
        <f t="shared" si="5"/>
        <v>0</v>
      </c>
      <c r="K26" s="376"/>
      <c r="L26" s="376"/>
      <c r="M26" s="375">
        <f t="shared" ref="M26:M31" si="11">SUM(N26:O26)</f>
        <v>0</v>
      </c>
      <c r="N26" s="376"/>
      <c r="O26" s="376"/>
      <c r="P26" s="375">
        <f t="shared" si="7"/>
        <v>0</v>
      </c>
      <c r="Q26" s="375">
        <f t="shared" si="8"/>
        <v>0</v>
      </c>
      <c r="R26" s="245"/>
      <c r="S26" s="245"/>
      <c r="T26" s="374">
        <f>SUM(T27:T29)</f>
        <v>0</v>
      </c>
      <c r="U26" s="245"/>
      <c r="V26" s="245"/>
      <c r="W26" s="245"/>
      <c r="X26" s="245"/>
      <c r="Y26" s="245"/>
      <c r="Z26" s="245"/>
      <c r="AA26" s="246"/>
    </row>
    <row r="27" spans="1:27" ht="41.25" customHeight="1">
      <c r="A27" s="247" t="s">
        <v>23</v>
      </c>
      <c r="B27" s="257" t="s">
        <v>472</v>
      </c>
      <c r="C27" s="249"/>
      <c r="D27" s="249"/>
      <c r="E27" s="250"/>
      <c r="F27" s="250"/>
      <c r="G27" s="250"/>
      <c r="H27" s="250"/>
      <c r="I27" s="375">
        <f t="shared" si="4"/>
        <v>0</v>
      </c>
      <c r="J27" s="375">
        <f t="shared" si="5"/>
        <v>0</v>
      </c>
      <c r="K27" s="250"/>
      <c r="L27" s="250"/>
      <c r="M27" s="375">
        <f t="shared" si="11"/>
        <v>0</v>
      </c>
      <c r="N27" s="250"/>
      <c r="O27" s="250"/>
      <c r="P27" s="375">
        <f t="shared" si="7"/>
        <v>0</v>
      </c>
      <c r="Q27" s="375">
        <f t="shared" si="8"/>
        <v>0</v>
      </c>
      <c r="R27" s="250"/>
      <c r="S27" s="250"/>
      <c r="T27" s="374">
        <f>SUM(T28:T29)</f>
        <v>0</v>
      </c>
      <c r="U27" s="250"/>
      <c r="V27" s="250"/>
      <c r="W27" s="250"/>
      <c r="X27" s="250"/>
      <c r="Y27" s="250"/>
      <c r="Z27" s="250"/>
      <c r="AA27" s="251"/>
    </row>
    <row r="28" spans="1:27">
      <c r="A28" s="252">
        <v>1</v>
      </c>
      <c r="B28" s="253" t="s">
        <v>471</v>
      </c>
      <c r="C28" s="254"/>
      <c r="D28" s="254"/>
      <c r="E28" s="255"/>
      <c r="F28" s="255"/>
      <c r="G28" s="255"/>
      <c r="H28" s="255"/>
      <c r="I28" s="375">
        <f t="shared" si="4"/>
        <v>0</v>
      </c>
      <c r="J28" s="375">
        <f t="shared" si="5"/>
        <v>0</v>
      </c>
      <c r="K28" s="255"/>
      <c r="L28" s="255"/>
      <c r="M28" s="375">
        <f t="shared" si="11"/>
        <v>0</v>
      </c>
      <c r="N28" s="255"/>
      <c r="O28" s="255"/>
      <c r="P28" s="375">
        <f t="shared" si="7"/>
        <v>0</v>
      </c>
      <c r="Q28" s="375">
        <f t="shared" si="8"/>
        <v>0</v>
      </c>
      <c r="R28" s="255"/>
      <c r="S28" s="255"/>
      <c r="T28" s="374">
        <f>SUM(T29:T29)</f>
        <v>0</v>
      </c>
      <c r="U28" s="255"/>
      <c r="V28" s="255"/>
      <c r="W28" s="255"/>
      <c r="X28" s="255"/>
      <c r="Y28" s="255"/>
      <c r="Z28" s="255"/>
      <c r="AA28" s="256"/>
    </row>
    <row r="29" spans="1:27" ht="24.75" customHeight="1">
      <c r="A29" s="247" t="s">
        <v>25</v>
      </c>
      <c r="B29" s="248" t="s">
        <v>643</v>
      </c>
      <c r="C29" s="249"/>
      <c r="D29" s="249"/>
      <c r="E29" s="250">
        <f>SUM(E30:E31)</f>
        <v>6500</v>
      </c>
      <c r="F29" s="250">
        <f t="shared" ref="F29:AA29" si="12">SUM(F30:F31)</f>
        <v>0</v>
      </c>
      <c r="G29" s="250">
        <f t="shared" si="12"/>
        <v>0</v>
      </c>
      <c r="H29" s="250">
        <f t="shared" si="12"/>
        <v>0</v>
      </c>
      <c r="I29" s="250">
        <f t="shared" si="12"/>
        <v>6500</v>
      </c>
      <c r="J29" s="250">
        <f t="shared" si="12"/>
        <v>0</v>
      </c>
      <c r="K29" s="250">
        <f t="shared" si="12"/>
        <v>0</v>
      </c>
      <c r="L29" s="250">
        <f t="shared" si="12"/>
        <v>0</v>
      </c>
      <c r="M29" s="250">
        <f t="shared" si="12"/>
        <v>6500</v>
      </c>
      <c r="N29" s="250">
        <f t="shared" si="12"/>
        <v>0</v>
      </c>
      <c r="O29" s="250">
        <f t="shared" si="12"/>
        <v>6500</v>
      </c>
      <c r="P29" s="250">
        <f t="shared" si="12"/>
        <v>0</v>
      </c>
      <c r="Q29" s="250">
        <f t="shared" si="12"/>
        <v>0</v>
      </c>
      <c r="R29" s="250">
        <f t="shared" si="12"/>
        <v>0</v>
      </c>
      <c r="S29" s="250">
        <f t="shared" si="12"/>
        <v>0</v>
      </c>
      <c r="T29" s="250">
        <f t="shared" si="12"/>
        <v>0</v>
      </c>
      <c r="U29" s="250">
        <f t="shared" si="12"/>
        <v>0</v>
      </c>
      <c r="V29" s="250">
        <f t="shared" si="12"/>
        <v>0</v>
      </c>
      <c r="W29" s="250">
        <f t="shared" si="12"/>
        <v>0</v>
      </c>
      <c r="X29" s="250">
        <f t="shared" si="12"/>
        <v>0</v>
      </c>
      <c r="Y29" s="250">
        <f t="shared" si="12"/>
        <v>0</v>
      </c>
      <c r="Z29" s="250">
        <f t="shared" si="12"/>
        <v>0</v>
      </c>
      <c r="AA29" s="250">
        <f t="shared" si="12"/>
        <v>0</v>
      </c>
    </row>
    <row r="30" spans="1:27" ht="108.75" customHeight="1">
      <c r="A30" s="252">
        <v>1</v>
      </c>
      <c r="B30" s="253" t="s">
        <v>641</v>
      </c>
      <c r="C30" s="254"/>
      <c r="D30" s="379" t="s">
        <v>644</v>
      </c>
      <c r="E30" s="255">
        <v>3500</v>
      </c>
      <c r="F30" s="255"/>
      <c r="G30" s="255"/>
      <c r="H30" s="379" t="s">
        <v>655</v>
      </c>
      <c r="I30" s="375">
        <f t="shared" ref="I30:I31" si="13">J30+M30</f>
        <v>3500</v>
      </c>
      <c r="J30" s="375">
        <f t="shared" si="5"/>
        <v>0</v>
      </c>
      <c r="K30" s="255"/>
      <c r="L30" s="255"/>
      <c r="M30" s="375">
        <f t="shared" si="11"/>
        <v>3500</v>
      </c>
      <c r="N30" s="255"/>
      <c r="O30" s="255">
        <v>3500</v>
      </c>
      <c r="P30" s="375">
        <f t="shared" ref="P30:P31" si="14">Q30+T30</f>
        <v>0</v>
      </c>
      <c r="Q30" s="375">
        <f t="shared" ref="Q30:Q31" si="15">SUM(R30:S30)</f>
        <v>0</v>
      </c>
      <c r="R30" s="255"/>
      <c r="S30" s="255"/>
      <c r="T30" s="374">
        <f>SUM(T33:T36)</f>
        <v>0</v>
      </c>
      <c r="U30" s="255"/>
      <c r="V30" s="255"/>
      <c r="W30" s="255">
        <v>0</v>
      </c>
      <c r="X30" s="255"/>
      <c r="Y30" s="255"/>
      <c r="Z30" s="255"/>
      <c r="AA30" s="381" t="s">
        <v>634</v>
      </c>
    </row>
    <row r="31" spans="1:27" ht="45" customHeight="1">
      <c r="A31" s="252">
        <v>2</v>
      </c>
      <c r="B31" s="253" t="s">
        <v>645</v>
      </c>
      <c r="C31" s="254"/>
      <c r="D31" s="379" t="s">
        <v>646</v>
      </c>
      <c r="E31" s="255">
        <v>3000</v>
      </c>
      <c r="F31" s="255"/>
      <c r="G31" s="255"/>
      <c r="H31" s="379" t="s">
        <v>649</v>
      </c>
      <c r="I31" s="375">
        <f t="shared" si="13"/>
        <v>3000</v>
      </c>
      <c r="J31" s="375">
        <f t="shared" si="5"/>
        <v>0</v>
      </c>
      <c r="K31" s="255"/>
      <c r="L31" s="255"/>
      <c r="M31" s="375">
        <f t="shared" si="11"/>
        <v>3000</v>
      </c>
      <c r="N31" s="255"/>
      <c r="O31" s="255">
        <v>3000</v>
      </c>
      <c r="P31" s="375">
        <f t="shared" si="14"/>
        <v>0</v>
      </c>
      <c r="Q31" s="375">
        <f t="shared" si="15"/>
        <v>0</v>
      </c>
      <c r="R31" s="255"/>
      <c r="S31" s="255"/>
      <c r="T31" s="374">
        <f>SUM(T34:T37)</f>
        <v>0</v>
      </c>
      <c r="U31" s="255"/>
      <c r="V31" s="255"/>
      <c r="W31" s="255">
        <v>0</v>
      </c>
      <c r="X31" s="255"/>
      <c r="Y31" s="255"/>
      <c r="Z31" s="255"/>
      <c r="AA31" s="381" t="s">
        <v>653</v>
      </c>
    </row>
    <row r="32" spans="1:27">
      <c r="X32" s="367" t="s">
        <v>232</v>
      </c>
    </row>
  </sheetData>
  <mergeCells count="33">
    <mergeCell ref="A3:AA3"/>
    <mergeCell ref="Z1:AA1"/>
    <mergeCell ref="A2:AA2"/>
    <mergeCell ref="W4:AA4"/>
    <mergeCell ref="A5:A8"/>
    <mergeCell ref="B5:B8"/>
    <mergeCell ref="C5:C8"/>
    <mergeCell ref="D5:F5"/>
    <mergeCell ref="G5:G8"/>
    <mergeCell ref="H5:O5"/>
    <mergeCell ref="P5:V5"/>
    <mergeCell ref="D6:D8"/>
    <mergeCell ref="E6:F6"/>
    <mergeCell ref="H6:H8"/>
    <mergeCell ref="I6:I8"/>
    <mergeCell ref="J6:O6"/>
    <mergeCell ref="W5:W8"/>
    <mergeCell ref="X5:X8"/>
    <mergeCell ref="Y5:Y8"/>
    <mergeCell ref="Z5:Z8"/>
    <mergeCell ref="AA5:AA8"/>
    <mergeCell ref="T7:T8"/>
    <mergeCell ref="U7:V7"/>
    <mergeCell ref="P6:P8"/>
    <mergeCell ref="Q6:V6"/>
    <mergeCell ref="E7:E8"/>
    <mergeCell ref="F7:F8"/>
    <mergeCell ref="J7:J8"/>
    <mergeCell ref="K7:L7"/>
    <mergeCell ref="M7:M8"/>
    <mergeCell ref="N7:O7"/>
    <mergeCell ref="Q7:Q8"/>
    <mergeCell ref="R7:S7"/>
  </mergeCells>
  <pageMargins left="0.25" right="0.25" top="0.75" bottom="0.75" header="0.3" footer="0.3"/>
  <pageSetup paperSize="9" scale="55"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1"/>
  <sheetViews>
    <sheetView workbookViewId="0">
      <selection activeCell="A5" sqref="A5"/>
    </sheetView>
  </sheetViews>
  <sheetFormatPr defaultRowHeight="15.75"/>
  <cols>
    <col min="2" max="2" width="24.375" customWidth="1"/>
    <col min="5" max="5" width="14.875" customWidth="1"/>
    <col min="6" max="6" width="13.875" customWidth="1"/>
    <col min="7" max="7" width="12.375" customWidth="1"/>
    <col min="8" max="8" width="18.125" customWidth="1"/>
    <col min="9" max="9" width="16.375" customWidth="1"/>
  </cols>
  <sheetData>
    <row r="1" spans="1:9">
      <c r="A1" s="260" t="str">
        <f>PL10.ĐTC!B1</f>
        <v>UBND XÃ KỲ VĂN</v>
      </c>
      <c r="B1" s="261"/>
      <c r="C1" s="262"/>
      <c r="D1" s="263"/>
      <c r="E1" s="264"/>
      <c r="F1" s="264"/>
      <c r="G1" s="265"/>
      <c r="H1" s="265"/>
      <c r="I1" s="266" t="s">
        <v>475</v>
      </c>
    </row>
    <row r="2" spans="1:9">
      <c r="A2" s="260"/>
      <c r="B2" s="261"/>
      <c r="C2" s="262"/>
      <c r="D2" s="263"/>
      <c r="E2" s="264"/>
      <c r="F2" s="264"/>
      <c r="G2" s="265"/>
      <c r="H2" s="265"/>
      <c r="I2" s="263"/>
    </row>
    <row r="3" spans="1:9">
      <c r="A3" s="562" t="s">
        <v>476</v>
      </c>
      <c r="B3" s="562"/>
      <c r="C3" s="562"/>
      <c r="D3" s="562"/>
      <c r="E3" s="562"/>
      <c r="F3" s="562"/>
      <c r="G3" s="562"/>
      <c r="H3" s="562"/>
      <c r="I3" s="562"/>
    </row>
    <row r="4" spans="1:9">
      <c r="A4" s="563" t="str">
        <f>PL10.ĐTC!A3</f>
        <v>(Kèm báo cáo số 204/BC-UBND ngày 24/8/2026 của UBND xã)</v>
      </c>
      <c r="B4" s="563"/>
      <c r="C4" s="563"/>
      <c r="D4" s="563"/>
      <c r="E4" s="563"/>
      <c r="F4" s="563"/>
      <c r="G4" s="563"/>
      <c r="H4" s="563"/>
      <c r="I4" s="563"/>
    </row>
    <row r="5" spans="1:9">
      <c r="A5" s="267"/>
      <c r="B5" s="268"/>
      <c r="C5" s="269"/>
      <c r="D5" s="270"/>
      <c r="E5" s="258"/>
      <c r="F5" s="259"/>
      <c r="G5" s="265"/>
      <c r="H5" s="265"/>
      <c r="I5" s="263"/>
    </row>
    <row r="6" spans="1:9" ht="39" customHeight="1">
      <c r="A6" s="564" t="s">
        <v>331</v>
      </c>
      <c r="B6" s="565" t="s">
        <v>477</v>
      </c>
      <c r="C6" s="565" t="s">
        <v>478</v>
      </c>
      <c r="D6" s="565"/>
      <c r="E6" s="565"/>
      <c r="F6" s="565"/>
      <c r="G6" s="565"/>
      <c r="H6" s="565" t="s">
        <v>479</v>
      </c>
      <c r="I6" s="564" t="s">
        <v>3</v>
      </c>
    </row>
    <row r="7" spans="1:9" ht="51">
      <c r="A7" s="564"/>
      <c r="B7" s="565"/>
      <c r="C7" s="271" t="s">
        <v>480</v>
      </c>
      <c r="D7" s="272" t="s">
        <v>481</v>
      </c>
      <c r="E7" s="273" t="s">
        <v>482</v>
      </c>
      <c r="F7" s="273" t="s">
        <v>483</v>
      </c>
      <c r="G7" s="274" t="s">
        <v>484</v>
      </c>
      <c r="H7" s="565"/>
      <c r="I7" s="564"/>
    </row>
    <row r="8" spans="1:9">
      <c r="A8" s="275" t="s">
        <v>485</v>
      </c>
      <c r="B8" s="275" t="s">
        <v>486</v>
      </c>
      <c r="C8" s="275" t="s">
        <v>487</v>
      </c>
      <c r="D8" s="275" t="s">
        <v>488</v>
      </c>
      <c r="E8" s="275" t="s">
        <v>489</v>
      </c>
      <c r="F8" s="275" t="s">
        <v>490</v>
      </c>
      <c r="G8" s="275" t="s">
        <v>491</v>
      </c>
      <c r="H8" s="275" t="s">
        <v>492</v>
      </c>
      <c r="I8" s="275" t="s">
        <v>493</v>
      </c>
    </row>
    <row r="9" spans="1:9" ht="25.5">
      <c r="A9" s="276">
        <v>1</v>
      </c>
      <c r="B9" s="277" t="s">
        <v>494</v>
      </c>
      <c r="C9" s="350"/>
      <c r="D9" s="278"/>
      <c r="E9" s="279"/>
      <c r="F9" s="279"/>
      <c r="G9" s="280"/>
      <c r="H9" s="280"/>
      <c r="I9" s="555" t="s">
        <v>495</v>
      </c>
    </row>
    <row r="10" spans="1:9">
      <c r="A10" s="281" t="s">
        <v>213</v>
      </c>
      <c r="B10" s="282" t="s">
        <v>496</v>
      </c>
      <c r="C10" s="351" t="s">
        <v>497</v>
      </c>
      <c r="D10" s="283"/>
      <c r="E10" s="284"/>
      <c r="F10" s="284"/>
      <c r="G10" s="285"/>
      <c r="H10" s="285"/>
      <c r="I10" s="556"/>
    </row>
    <row r="11" spans="1:9">
      <c r="A11" s="281" t="s">
        <v>214</v>
      </c>
      <c r="B11" s="282" t="s">
        <v>498</v>
      </c>
      <c r="C11" s="351" t="s">
        <v>497</v>
      </c>
      <c r="D11" s="283"/>
      <c r="E11" s="284"/>
      <c r="F11" s="284"/>
      <c r="G11" s="285"/>
      <c r="H11" s="285"/>
      <c r="I11" s="557"/>
    </row>
    <row r="12" spans="1:9">
      <c r="A12" s="281" t="s">
        <v>310</v>
      </c>
      <c r="B12" s="277" t="s">
        <v>590</v>
      </c>
      <c r="C12" s="351"/>
      <c r="D12" s="283"/>
      <c r="E12" s="284"/>
      <c r="F12" s="284"/>
      <c r="G12" s="285"/>
      <c r="H12" s="285"/>
      <c r="I12" s="346"/>
    </row>
    <row r="13" spans="1:9" ht="25.5">
      <c r="A13" s="335"/>
      <c r="B13" s="354" t="s">
        <v>494</v>
      </c>
      <c r="C13" s="352"/>
      <c r="D13" s="340"/>
      <c r="E13" s="341">
        <f>E14+E15</f>
        <v>125205488512</v>
      </c>
      <c r="F13" s="341">
        <f>F14+F15</f>
        <v>123510448176</v>
      </c>
      <c r="G13" s="336"/>
      <c r="H13" s="336"/>
      <c r="I13" s="347" t="s">
        <v>495</v>
      </c>
    </row>
    <row r="14" spans="1:9">
      <c r="A14" s="281" t="s">
        <v>213</v>
      </c>
      <c r="B14" s="339" t="s">
        <v>496</v>
      </c>
      <c r="C14" s="353" t="s">
        <v>497</v>
      </c>
      <c r="D14" s="358">
        <v>67046</v>
      </c>
      <c r="E14" s="341">
        <v>99792590000</v>
      </c>
      <c r="F14" s="341">
        <f>E14</f>
        <v>99792590000</v>
      </c>
      <c r="G14" s="337"/>
      <c r="H14" s="337"/>
      <c r="I14" s="347"/>
    </row>
    <row r="15" spans="1:9">
      <c r="A15" s="281" t="s">
        <v>214</v>
      </c>
      <c r="B15" s="339" t="s">
        <v>498</v>
      </c>
      <c r="C15" s="353" t="s">
        <v>501</v>
      </c>
      <c r="D15" s="353">
        <v>14</v>
      </c>
      <c r="E15" s="341">
        <v>25412898512</v>
      </c>
      <c r="F15" s="341">
        <v>23717858176</v>
      </c>
      <c r="G15" s="337"/>
      <c r="H15" s="337"/>
      <c r="I15" s="347"/>
    </row>
    <row r="16" spans="1:9">
      <c r="A16" s="276">
        <v>2</v>
      </c>
      <c r="B16" s="277" t="s">
        <v>499</v>
      </c>
      <c r="C16" s="350"/>
      <c r="D16" s="278"/>
      <c r="E16" s="279"/>
      <c r="F16" s="279"/>
      <c r="G16" s="280"/>
      <c r="H16" s="280"/>
      <c r="I16" s="561" t="s">
        <v>593</v>
      </c>
    </row>
    <row r="17" spans="1:9">
      <c r="A17" s="276" t="s">
        <v>310</v>
      </c>
      <c r="B17" s="277" t="s">
        <v>592</v>
      </c>
      <c r="C17" s="350"/>
      <c r="D17" s="278"/>
      <c r="E17" s="279"/>
      <c r="F17" s="279"/>
      <c r="G17" s="280"/>
      <c r="H17" s="280"/>
      <c r="I17" s="561"/>
    </row>
    <row r="18" spans="1:9">
      <c r="A18" s="281" t="s">
        <v>213</v>
      </c>
      <c r="B18" s="339" t="s">
        <v>500</v>
      </c>
      <c r="C18" s="353" t="s">
        <v>501</v>
      </c>
      <c r="D18" s="341">
        <v>1</v>
      </c>
      <c r="E18" s="341">
        <v>1039000000</v>
      </c>
      <c r="F18" s="341">
        <v>606061687</v>
      </c>
      <c r="G18" s="285"/>
      <c r="H18" s="285"/>
      <c r="I18" s="561"/>
    </row>
    <row r="19" spans="1:9">
      <c r="A19" s="281" t="s">
        <v>214</v>
      </c>
      <c r="B19" s="339" t="s">
        <v>502</v>
      </c>
      <c r="C19" s="353" t="s">
        <v>501</v>
      </c>
      <c r="D19" s="356"/>
      <c r="E19" s="357"/>
      <c r="F19" s="357"/>
      <c r="G19" s="285"/>
      <c r="H19" s="285"/>
      <c r="I19" s="561"/>
    </row>
    <row r="20" spans="1:9" ht="24">
      <c r="A20" s="276">
        <v>3</v>
      </c>
      <c r="B20" s="286" t="s">
        <v>503</v>
      </c>
      <c r="C20" s="351" t="s">
        <v>501</v>
      </c>
      <c r="D20" s="278"/>
      <c r="E20" s="279"/>
      <c r="F20" s="279"/>
      <c r="G20" s="280"/>
      <c r="H20" s="280"/>
      <c r="I20" s="348" t="s">
        <v>495</v>
      </c>
    </row>
    <row r="21" spans="1:9" ht="24">
      <c r="A21" s="276">
        <v>4</v>
      </c>
      <c r="B21" s="286" t="s">
        <v>504</v>
      </c>
      <c r="C21" s="351" t="s">
        <v>501</v>
      </c>
      <c r="D21" s="278"/>
      <c r="E21" s="279"/>
      <c r="F21" s="279"/>
      <c r="G21" s="280"/>
      <c r="H21" s="280"/>
      <c r="I21" s="348" t="s">
        <v>495</v>
      </c>
    </row>
    <row r="22" spans="1:9">
      <c r="A22" s="281" t="s">
        <v>223</v>
      </c>
      <c r="B22" s="343" t="s">
        <v>590</v>
      </c>
      <c r="C22" s="353" t="s">
        <v>501</v>
      </c>
      <c r="D22" s="341">
        <v>39</v>
      </c>
      <c r="E22" s="341">
        <f>715000000+198000000</f>
        <v>913000000</v>
      </c>
      <c r="F22" s="341">
        <v>771000000</v>
      </c>
      <c r="G22" s="338"/>
      <c r="H22" s="280"/>
      <c r="I22" s="348"/>
    </row>
    <row r="23" spans="1:9">
      <c r="A23" s="281" t="s">
        <v>224</v>
      </c>
      <c r="B23" s="342" t="s">
        <v>594</v>
      </c>
      <c r="C23" s="353" t="s">
        <v>501</v>
      </c>
      <c r="D23" s="341"/>
      <c r="E23" s="341"/>
      <c r="F23" s="341"/>
      <c r="G23" s="341"/>
      <c r="H23" s="280"/>
      <c r="I23" s="348"/>
    </row>
    <row r="24" spans="1:9" ht="38.25">
      <c r="A24" s="281" t="s">
        <v>591</v>
      </c>
      <c r="B24" s="339" t="s">
        <v>595</v>
      </c>
      <c r="C24" s="353" t="s">
        <v>596</v>
      </c>
      <c r="D24" s="353">
        <v>4</v>
      </c>
      <c r="E24" s="355">
        <v>71550000</v>
      </c>
      <c r="F24" s="355">
        <v>62269641</v>
      </c>
      <c r="G24" s="355">
        <v>59550000</v>
      </c>
      <c r="H24" s="287" t="s">
        <v>604</v>
      </c>
      <c r="I24" s="348"/>
    </row>
    <row r="25" spans="1:9">
      <c r="A25" s="281" t="s">
        <v>591</v>
      </c>
      <c r="B25" s="339" t="s">
        <v>597</v>
      </c>
      <c r="C25" s="353" t="s">
        <v>596</v>
      </c>
      <c r="D25" s="353">
        <v>1</v>
      </c>
      <c r="E25" s="355">
        <v>17500000</v>
      </c>
      <c r="F25" s="355">
        <v>17083333</v>
      </c>
      <c r="G25" s="355"/>
      <c r="H25" s="280"/>
      <c r="I25" s="348"/>
    </row>
    <row r="26" spans="1:9">
      <c r="A26" s="281" t="s">
        <v>598</v>
      </c>
      <c r="B26" s="342" t="s">
        <v>592</v>
      </c>
      <c r="C26" s="353" t="s">
        <v>501</v>
      </c>
      <c r="D26" s="278"/>
      <c r="E26" s="279"/>
      <c r="F26" s="279"/>
      <c r="G26" s="280"/>
      <c r="H26" s="280"/>
      <c r="I26" s="348"/>
    </row>
    <row r="27" spans="1:9">
      <c r="A27" s="281" t="s">
        <v>591</v>
      </c>
      <c r="B27" s="344" t="s">
        <v>542</v>
      </c>
      <c r="C27" s="288" t="s">
        <v>543</v>
      </c>
      <c r="D27" s="288">
        <v>6</v>
      </c>
      <c r="E27" s="341">
        <v>113700000</v>
      </c>
      <c r="F27" s="341">
        <f>E27-22740000</f>
        <v>90960000</v>
      </c>
      <c r="G27" s="280"/>
      <c r="H27" s="280"/>
      <c r="I27" s="347" t="s">
        <v>593</v>
      </c>
    </row>
    <row r="28" spans="1:9">
      <c r="A28" s="281" t="s">
        <v>591</v>
      </c>
      <c r="B28" s="298" t="s">
        <v>599</v>
      </c>
      <c r="C28" s="288" t="s">
        <v>543</v>
      </c>
      <c r="D28" s="288">
        <v>2</v>
      </c>
      <c r="E28" s="341">
        <v>44000000</v>
      </c>
      <c r="F28" s="341">
        <f>E28-8800000</f>
        <v>35200000</v>
      </c>
      <c r="G28" s="280"/>
      <c r="H28" s="280"/>
      <c r="I28" s="347" t="s">
        <v>593</v>
      </c>
    </row>
    <row r="29" spans="1:9">
      <c r="A29" s="281" t="s">
        <v>591</v>
      </c>
      <c r="B29" s="298" t="s">
        <v>600</v>
      </c>
      <c r="C29" s="288" t="s">
        <v>601</v>
      </c>
      <c r="D29" s="288">
        <v>3</v>
      </c>
      <c r="E29" s="341">
        <v>30000000</v>
      </c>
      <c r="F29" s="341">
        <f>E29-6000000</f>
        <v>24000000</v>
      </c>
      <c r="G29" s="280"/>
      <c r="H29" s="280"/>
      <c r="I29" s="347" t="s">
        <v>593</v>
      </c>
    </row>
    <row r="30" spans="1:9">
      <c r="A30" s="281" t="s">
        <v>591</v>
      </c>
      <c r="B30" s="298" t="s">
        <v>602</v>
      </c>
      <c r="C30" s="288" t="s">
        <v>603</v>
      </c>
      <c r="D30" s="288">
        <v>3</v>
      </c>
      <c r="E30" s="341">
        <v>41000000</v>
      </c>
      <c r="F30" s="341">
        <f>E30-5125000</f>
        <v>35875000</v>
      </c>
      <c r="G30" s="280"/>
      <c r="H30" s="280"/>
      <c r="I30" s="347" t="s">
        <v>593</v>
      </c>
    </row>
    <row r="31" spans="1:9" ht="25.5">
      <c r="A31" s="274">
        <v>5</v>
      </c>
      <c r="B31" s="277" t="s">
        <v>505</v>
      </c>
      <c r="C31" s="558" t="s">
        <v>506</v>
      </c>
      <c r="D31" s="558"/>
      <c r="E31" s="277"/>
      <c r="F31" s="277"/>
      <c r="G31" s="288"/>
      <c r="H31" s="288"/>
      <c r="I31" s="349" t="s">
        <v>495</v>
      </c>
    </row>
    <row r="32" spans="1:9" ht="24">
      <c r="A32" s="294" t="s">
        <v>607</v>
      </c>
      <c r="B32" s="339" t="s">
        <v>606</v>
      </c>
      <c r="C32" s="288" t="s">
        <v>605</v>
      </c>
      <c r="D32" s="288">
        <v>13</v>
      </c>
      <c r="E32" s="341">
        <v>38498660086</v>
      </c>
      <c r="F32" s="341">
        <v>37536193583</v>
      </c>
      <c r="G32" s="288"/>
      <c r="H32" s="288"/>
      <c r="I32" s="349" t="s">
        <v>495</v>
      </c>
    </row>
    <row r="33" spans="1:9" ht="51">
      <c r="A33" s="274">
        <v>6</v>
      </c>
      <c r="B33" s="286" t="s">
        <v>507</v>
      </c>
      <c r="C33" s="558" t="s">
        <v>506</v>
      </c>
      <c r="D33" s="558"/>
      <c r="E33" s="277"/>
      <c r="F33" s="277"/>
      <c r="G33" s="288"/>
      <c r="H33" s="288"/>
      <c r="I33" s="349" t="s">
        <v>495</v>
      </c>
    </row>
    <row r="34" spans="1:9" ht="24">
      <c r="A34" s="294" t="s">
        <v>610</v>
      </c>
      <c r="B34" s="339" t="s">
        <v>608</v>
      </c>
      <c r="C34" s="288" t="s">
        <v>609</v>
      </c>
      <c r="D34" s="288">
        <v>39</v>
      </c>
      <c r="E34" s="341">
        <v>51181933380</v>
      </c>
      <c r="F34" s="341">
        <v>44711463179</v>
      </c>
      <c r="G34" s="288"/>
      <c r="H34" s="288"/>
      <c r="I34" s="349" t="s">
        <v>495</v>
      </c>
    </row>
    <row r="35" spans="1:9" ht="25.5">
      <c r="A35" s="276">
        <v>7</v>
      </c>
      <c r="B35" s="286" t="s">
        <v>508</v>
      </c>
      <c r="C35" s="558" t="s">
        <v>506</v>
      </c>
      <c r="D35" s="558"/>
      <c r="E35" s="286"/>
      <c r="F35" s="286"/>
      <c r="G35" s="288"/>
      <c r="H35" s="288"/>
      <c r="I35" s="349" t="s">
        <v>495</v>
      </c>
    </row>
    <row r="36" spans="1:9" ht="24">
      <c r="A36" s="276">
        <v>8</v>
      </c>
      <c r="B36" s="286" t="s">
        <v>509</v>
      </c>
      <c r="C36" s="558" t="s">
        <v>506</v>
      </c>
      <c r="D36" s="558"/>
      <c r="E36" s="286"/>
      <c r="F36" s="286"/>
      <c r="G36" s="288"/>
      <c r="H36" s="288"/>
      <c r="I36" s="349" t="s">
        <v>495</v>
      </c>
    </row>
    <row r="37" spans="1:9" ht="24">
      <c r="A37" s="274">
        <v>9</v>
      </c>
      <c r="B37" s="286" t="s">
        <v>510</v>
      </c>
      <c r="C37" s="558" t="s">
        <v>506</v>
      </c>
      <c r="D37" s="558"/>
      <c r="E37" s="286"/>
      <c r="F37" s="286"/>
      <c r="G37" s="288"/>
      <c r="H37" s="288"/>
      <c r="I37" s="349" t="s">
        <v>495</v>
      </c>
    </row>
    <row r="38" spans="1:9" ht="25.5">
      <c r="A38" s="274">
        <v>10</v>
      </c>
      <c r="B38" s="286" t="s">
        <v>511</v>
      </c>
      <c r="C38" s="558" t="s">
        <v>506</v>
      </c>
      <c r="D38" s="558"/>
      <c r="E38" s="286"/>
      <c r="F38" s="286"/>
      <c r="G38" s="288"/>
      <c r="H38" s="288"/>
      <c r="I38" s="349" t="s">
        <v>495</v>
      </c>
    </row>
    <row r="39" spans="1:9" ht="24">
      <c r="A39" s="276">
        <v>11</v>
      </c>
      <c r="B39" s="286" t="s">
        <v>512</v>
      </c>
      <c r="C39" s="558" t="s">
        <v>506</v>
      </c>
      <c r="D39" s="558"/>
      <c r="E39" s="286"/>
      <c r="F39" s="286"/>
      <c r="G39" s="288"/>
      <c r="H39" s="288"/>
      <c r="I39" s="349" t="s">
        <v>495</v>
      </c>
    </row>
    <row r="40" spans="1:9" ht="25.5">
      <c r="A40" s="276">
        <v>12</v>
      </c>
      <c r="B40" s="286" t="s">
        <v>513</v>
      </c>
      <c r="C40" s="558" t="s">
        <v>506</v>
      </c>
      <c r="D40" s="558"/>
      <c r="E40" s="286"/>
      <c r="F40" s="286"/>
      <c r="G40" s="288"/>
      <c r="H40" s="288"/>
      <c r="I40" s="349" t="s">
        <v>495</v>
      </c>
    </row>
    <row r="41" spans="1:9" ht="25.5">
      <c r="A41" s="274">
        <v>13</v>
      </c>
      <c r="B41" s="286" t="s">
        <v>514</v>
      </c>
      <c r="C41" s="558" t="s">
        <v>506</v>
      </c>
      <c r="D41" s="558"/>
      <c r="E41" s="286"/>
      <c r="F41" s="286"/>
      <c r="G41" s="288"/>
      <c r="H41" s="288"/>
      <c r="I41" s="349" t="s">
        <v>495</v>
      </c>
    </row>
    <row r="42" spans="1:9" ht="25.5">
      <c r="A42" s="274">
        <v>14</v>
      </c>
      <c r="B42" s="277" t="s">
        <v>515</v>
      </c>
      <c r="C42" s="558" t="s">
        <v>506</v>
      </c>
      <c r="D42" s="558"/>
      <c r="E42" s="277"/>
      <c r="F42" s="277"/>
      <c r="G42" s="288"/>
      <c r="H42" s="288"/>
      <c r="I42" s="349" t="s">
        <v>495</v>
      </c>
    </row>
    <row r="43" spans="1:9" ht="25.5">
      <c r="A43" s="276">
        <v>15</v>
      </c>
      <c r="B43" s="286" t="s">
        <v>516</v>
      </c>
      <c r="C43" s="558" t="s">
        <v>506</v>
      </c>
      <c r="D43" s="558"/>
      <c r="E43" s="286"/>
      <c r="F43" s="286"/>
      <c r="G43" s="288"/>
      <c r="H43" s="288"/>
      <c r="I43" s="349" t="s">
        <v>495</v>
      </c>
    </row>
    <row r="44" spans="1:9" ht="25.5">
      <c r="A44" s="276">
        <v>16</v>
      </c>
      <c r="B44" s="286" t="s">
        <v>517</v>
      </c>
      <c r="C44" s="558" t="s">
        <v>506</v>
      </c>
      <c r="D44" s="558"/>
      <c r="E44" s="286"/>
      <c r="F44" s="286"/>
      <c r="G44" s="288"/>
      <c r="H44" s="288"/>
      <c r="I44" s="349" t="s">
        <v>495</v>
      </c>
    </row>
    <row r="45" spans="1:9" ht="25.5">
      <c r="A45" s="274">
        <v>17</v>
      </c>
      <c r="B45" s="286" t="s">
        <v>518</v>
      </c>
      <c r="C45" s="558" t="s">
        <v>506</v>
      </c>
      <c r="D45" s="558"/>
      <c r="E45" s="286"/>
      <c r="F45" s="286"/>
      <c r="G45" s="288"/>
      <c r="H45" s="288"/>
      <c r="I45" s="349" t="s">
        <v>495</v>
      </c>
    </row>
    <row r="46" spans="1:9" ht="25.5">
      <c r="A46" s="274">
        <v>18</v>
      </c>
      <c r="B46" s="286" t="s">
        <v>519</v>
      </c>
      <c r="C46" s="558" t="s">
        <v>506</v>
      </c>
      <c r="D46" s="558"/>
      <c r="E46" s="286"/>
      <c r="F46" s="286"/>
      <c r="G46" s="288"/>
      <c r="H46" s="288"/>
      <c r="I46" s="349" t="s">
        <v>495</v>
      </c>
    </row>
    <row r="47" spans="1:9" ht="25.5">
      <c r="A47" s="276">
        <v>19</v>
      </c>
      <c r="B47" s="286" t="s">
        <v>520</v>
      </c>
      <c r="C47" s="558" t="s">
        <v>506</v>
      </c>
      <c r="D47" s="558"/>
      <c r="E47" s="286"/>
      <c r="F47" s="286"/>
      <c r="G47" s="288"/>
      <c r="H47" s="288"/>
      <c r="I47" s="349" t="s">
        <v>495</v>
      </c>
    </row>
    <row r="48" spans="1:9" ht="25.5">
      <c r="A48" s="276">
        <v>20</v>
      </c>
      <c r="B48" s="286" t="s">
        <v>521</v>
      </c>
      <c r="C48" s="558" t="s">
        <v>506</v>
      </c>
      <c r="D48" s="558"/>
      <c r="E48" s="286"/>
      <c r="F48" s="286"/>
      <c r="G48" s="288"/>
      <c r="H48" s="288"/>
      <c r="I48" s="349" t="s">
        <v>495</v>
      </c>
    </row>
    <row r="49" spans="1:9" ht="25.5">
      <c r="A49" s="274">
        <v>21</v>
      </c>
      <c r="B49" s="286" t="s">
        <v>522</v>
      </c>
      <c r="C49" s="558" t="s">
        <v>506</v>
      </c>
      <c r="D49" s="558"/>
      <c r="E49" s="286"/>
      <c r="F49" s="286"/>
      <c r="G49" s="288"/>
      <c r="H49" s="288"/>
      <c r="I49" s="349" t="s">
        <v>495</v>
      </c>
    </row>
    <row r="50" spans="1:9">
      <c r="H50" s="367" t="s">
        <v>232</v>
      </c>
    </row>
    <row r="51" spans="1:9" ht="112.5" customHeight="1">
      <c r="A51" s="559" t="s">
        <v>523</v>
      </c>
      <c r="B51" s="560"/>
      <c r="C51" s="560"/>
      <c r="D51" s="560"/>
      <c r="E51" s="560"/>
      <c r="F51" s="560"/>
      <c r="G51" s="560"/>
      <c r="H51" s="560"/>
      <c r="I51" s="345"/>
    </row>
  </sheetData>
  <mergeCells count="27">
    <mergeCell ref="A3:I3"/>
    <mergeCell ref="A4:I4"/>
    <mergeCell ref="A6:A7"/>
    <mergeCell ref="B6:B7"/>
    <mergeCell ref="C6:G6"/>
    <mergeCell ref="H6:H7"/>
    <mergeCell ref="I6:I7"/>
    <mergeCell ref="A51:H51"/>
    <mergeCell ref="I16:I19"/>
    <mergeCell ref="C31:D31"/>
    <mergeCell ref="C33:D33"/>
    <mergeCell ref="C35:D35"/>
    <mergeCell ref="C36:D36"/>
    <mergeCell ref="C37:D37"/>
    <mergeCell ref="C38:D38"/>
    <mergeCell ref="C39:D39"/>
    <mergeCell ref="C40:D40"/>
    <mergeCell ref="I9:I11"/>
    <mergeCell ref="C48:D48"/>
    <mergeCell ref="C49:D49"/>
    <mergeCell ref="C42:D42"/>
    <mergeCell ref="C43:D43"/>
    <mergeCell ref="C44:D44"/>
    <mergeCell ref="C45:D45"/>
    <mergeCell ref="C46:D46"/>
    <mergeCell ref="C47:D47"/>
    <mergeCell ref="C41:D41"/>
  </mergeCells>
  <pageMargins left="0.25" right="0.25" top="0.75" bottom="0.75" header="0.3" footer="0.3"/>
  <pageSetup paperSize="9" scale="7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2"/>
  <sheetViews>
    <sheetView workbookViewId="0">
      <selection activeCell="A5" sqref="A5:L5"/>
    </sheetView>
  </sheetViews>
  <sheetFormatPr defaultRowHeight="15.75"/>
  <cols>
    <col min="1" max="1" width="2.25" customWidth="1"/>
    <col min="2" max="2" width="14.25" customWidth="1"/>
    <col min="3" max="3" width="21" customWidth="1"/>
  </cols>
  <sheetData>
    <row r="1" spans="1:13">
      <c r="A1" s="260" t="str">
        <f>'PL11.Quản lý TSC'!A1</f>
        <v>UBND XÃ KỲ VĂN</v>
      </c>
      <c r="B1" s="289"/>
      <c r="C1" s="289"/>
      <c r="D1" s="289"/>
      <c r="E1" s="289"/>
      <c r="F1" s="289"/>
      <c r="G1" s="289"/>
      <c r="H1" s="289"/>
      <c r="I1" s="290"/>
      <c r="J1" s="290"/>
      <c r="K1" s="290"/>
      <c r="L1" s="266" t="s">
        <v>524</v>
      </c>
    </row>
    <row r="2" spans="1:13">
      <c r="A2" s="562"/>
      <c r="B2" s="570"/>
      <c r="C2" s="570"/>
      <c r="D2" s="570"/>
      <c r="E2" s="570"/>
      <c r="F2" s="570"/>
      <c r="G2" s="570"/>
      <c r="H2" s="570"/>
      <c r="I2" s="570"/>
      <c r="J2" s="570"/>
      <c r="K2" s="570"/>
      <c r="L2" s="570"/>
    </row>
    <row r="3" spans="1:13">
      <c r="A3" s="562" t="s">
        <v>525</v>
      </c>
      <c r="B3" s="570"/>
      <c r="C3" s="570"/>
      <c r="D3" s="570"/>
      <c r="E3" s="570"/>
      <c r="F3" s="570"/>
      <c r="G3" s="570"/>
      <c r="H3" s="570"/>
      <c r="I3" s="570"/>
      <c r="J3" s="570"/>
      <c r="K3" s="570"/>
      <c r="L3" s="570"/>
    </row>
    <row r="4" spans="1:13">
      <c r="A4" s="562" t="s">
        <v>526</v>
      </c>
      <c r="B4" s="570"/>
      <c r="C4" s="570"/>
      <c r="D4" s="570"/>
      <c r="E4" s="570"/>
      <c r="F4" s="570"/>
      <c r="G4" s="570"/>
      <c r="H4" s="570"/>
      <c r="I4" s="570"/>
      <c r="J4" s="570"/>
      <c r="K4" s="570"/>
      <c r="L4" s="570"/>
    </row>
    <row r="5" spans="1:13">
      <c r="A5" s="598" t="str">
        <f>'PL11.Quản lý TSC'!A4:I4</f>
        <v>(Kèm báo cáo số 204/BC-UBND ngày 24/8/2026 của UBND xã)</v>
      </c>
      <c r="B5" s="599"/>
      <c r="C5" s="599"/>
      <c r="D5" s="599"/>
      <c r="E5" s="599"/>
      <c r="F5" s="599"/>
      <c r="G5" s="599"/>
      <c r="H5" s="599"/>
      <c r="I5" s="599"/>
      <c r="J5" s="599"/>
      <c r="K5" s="599"/>
      <c r="L5" s="599"/>
    </row>
    <row r="6" spans="1:13">
      <c r="A6" s="289"/>
      <c r="B6" s="289"/>
      <c r="C6" s="289"/>
      <c r="D6" s="289"/>
      <c r="E6" s="289"/>
      <c r="F6" s="289"/>
      <c r="G6" s="289"/>
      <c r="H6" s="289"/>
      <c r="I6" s="302"/>
      <c r="J6" s="302"/>
      <c r="K6" s="302"/>
      <c r="L6" s="289"/>
    </row>
    <row r="7" spans="1:13">
      <c r="A7" s="564" t="s">
        <v>1</v>
      </c>
      <c r="B7" s="564" t="s">
        <v>527</v>
      </c>
      <c r="C7" s="564" t="s">
        <v>528</v>
      </c>
      <c r="D7" s="571"/>
      <c r="E7" s="571"/>
      <c r="F7" s="571"/>
      <c r="G7" s="571"/>
      <c r="H7" s="571"/>
      <c r="I7" s="572" t="s">
        <v>529</v>
      </c>
      <c r="J7" s="573"/>
      <c r="K7" s="573"/>
      <c r="L7" s="564" t="s">
        <v>3</v>
      </c>
    </row>
    <row r="8" spans="1:13" ht="76.5">
      <c r="A8" s="571"/>
      <c r="B8" s="571"/>
      <c r="C8" s="274" t="s">
        <v>530</v>
      </c>
      <c r="D8" s="274" t="s">
        <v>480</v>
      </c>
      <c r="E8" s="274" t="s">
        <v>531</v>
      </c>
      <c r="F8" s="274" t="s">
        <v>532</v>
      </c>
      <c r="G8" s="274" t="s">
        <v>533</v>
      </c>
      <c r="H8" s="274" t="s">
        <v>534</v>
      </c>
      <c r="I8" s="291" t="s">
        <v>333</v>
      </c>
      <c r="J8" s="291" t="s">
        <v>535</v>
      </c>
      <c r="K8" s="291" t="s">
        <v>536</v>
      </c>
      <c r="L8" s="571"/>
    </row>
    <row r="9" spans="1:13">
      <c r="A9" s="332"/>
      <c r="B9" s="567" t="s">
        <v>537</v>
      </c>
      <c r="C9" s="568"/>
      <c r="D9" s="568"/>
      <c r="E9" s="568"/>
      <c r="F9" s="568"/>
      <c r="G9" s="568"/>
      <c r="H9" s="569"/>
      <c r="I9" s="292"/>
      <c r="J9" s="292"/>
      <c r="K9" s="292"/>
      <c r="L9" s="332"/>
    </row>
    <row r="10" spans="1:13">
      <c r="A10" s="332"/>
      <c r="B10" s="332" t="s">
        <v>537</v>
      </c>
      <c r="C10" s="332"/>
      <c r="D10" s="332"/>
      <c r="E10" s="332"/>
      <c r="F10" s="332"/>
      <c r="G10" s="332"/>
      <c r="H10" s="332"/>
      <c r="I10" s="292"/>
      <c r="J10" s="292"/>
      <c r="K10" s="292"/>
      <c r="L10" s="332"/>
      <c r="M10" s="359"/>
    </row>
    <row r="11" spans="1:13">
      <c r="A11" s="332"/>
      <c r="B11" s="426" t="s">
        <v>538</v>
      </c>
      <c r="C11" s="332"/>
      <c r="D11" s="332"/>
      <c r="E11" s="332"/>
      <c r="F11" s="332"/>
      <c r="G11" s="332"/>
      <c r="H11" s="332"/>
      <c r="I11" s="292">
        <f>I12</f>
        <v>715</v>
      </c>
      <c r="J11" s="292">
        <f>J12</f>
        <v>715</v>
      </c>
      <c r="K11" s="292"/>
      <c r="L11" s="332"/>
      <c r="M11" s="359"/>
    </row>
    <row r="12" spans="1:13">
      <c r="A12" s="332">
        <v>1</v>
      </c>
      <c r="B12" s="333" t="s">
        <v>539</v>
      </c>
      <c r="C12" s="333"/>
      <c r="D12" s="332"/>
      <c r="E12" s="332"/>
      <c r="F12" s="332"/>
      <c r="G12" s="332"/>
      <c r="H12" s="332"/>
      <c r="I12" s="292">
        <f>J12+K12</f>
        <v>715</v>
      </c>
      <c r="J12" s="292">
        <f>SUM(J13:J20)</f>
        <v>715</v>
      </c>
      <c r="K12" s="293"/>
      <c r="L12" s="332"/>
      <c r="M12" s="359"/>
    </row>
    <row r="13" spans="1:13">
      <c r="A13" s="294"/>
      <c r="B13" s="295"/>
      <c r="C13" s="296" t="s">
        <v>611</v>
      </c>
      <c r="D13" s="294" t="s">
        <v>612</v>
      </c>
      <c r="E13" s="294">
        <v>9</v>
      </c>
      <c r="F13" s="294">
        <v>9</v>
      </c>
      <c r="G13" s="294"/>
      <c r="H13" s="294" t="s">
        <v>540</v>
      </c>
      <c r="I13" s="297">
        <v>154</v>
      </c>
      <c r="J13" s="297">
        <f>I13</f>
        <v>154</v>
      </c>
      <c r="K13" s="293"/>
      <c r="L13" s="298"/>
      <c r="M13" s="359"/>
    </row>
    <row r="14" spans="1:13">
      <c r="A14" s="294"/>
      <c r="B14" s="295"/>
      <c r="C14" s="296" t="s">
        <v>613</v>
      </c>
      <c r="D14" s="294" t="s">
        <v>501</v>
      </c>
      <c r="E14" s="294">
        <v>13</v>
      </c>
      <c r="F14" s="294">
        <v>13</v>
      </c>
      <c r="G14" s="360" t="s">
        <v>614</v>
      </c>
      <c r="H14" s="294" t="s">
        <v>540</v>
      </c>
      <c r="I14" s="297">
        <f>J14+K14</f>
        <v>243</v>
      </c>
      <c r="J14" s="297">
        <v>243</v>
      </c>
      <c r="K14" s="293"/>
      <c r="L14" s="298"/>
      <c r="M14" s="359"/>
    </row>
    <row r="15" spans="1:13">
      <c r="A15" s="294"/>
      <c r="B15" s="295"/>
      <c r="C15" s="334" t="s">
        <v>600</v>
      </c>
      <c r="D15" s="294" t="s">
        <v>596</v>
      </c>
      <c r="E15" s="294">
        <v>2</v>
      </c>
      <c r="F15" s="294">
        <v>2</v>
      </c>
      <c r="G15" s="294"/>
      <c r="H15" s="294" t="s">
        <v>540</v>
      </c>
      <c r="I15" s="297">
        <f t="shared" ref="I15:I20" si="0">J15+K15</f>
        <v>25</v>
      </c>
      <c r="J15" s="297">
        <v>25</v>
      </c>
      <c r="K15" s="293"/>
      <c r="L15" s="298"/>
      <c r="M15" s="359"/>
    </row>
    <row r="16" spans="1:13">
      <c r="A16" s="294"/>
      <c r="B16" s="295"/>
      <c r="C16" s="334" t="s">
        <v>615</v>
      </c>
      <c r="D16" s="294" t="s">
        <v>501</v>
      </c>
      <c r="E16" s="294">
        <v>5</v>
      </c>
      <c r="F16" s="294">
        <v>5</v>
      </c>
      <c r="G16" s="294"/>
      <c r="H16" s="294" t="s">
        <v>540</v>
      </c>
      <c r="I16" s="297">
        <f t="shared" si="0"/>
        <v>56</v>
      </c>
      <c r="J16" s="297">
        <v>56</v>
      </c>
      <c r="K16" s="293"/>
      <c r="L16" s="298"/>
      <c r="M16" s="359"/>
    </row>
    <row r="17" spans="1:13">
      <c r="A17" s="294"/>
      <c r="B17" s="295"/>
      <c r="C17" s="334" t="s">
        <v>616</v>
      </c>
      <c r="D17" s="294" t="s">
        <v>501</v>
      </c>
      <c r="E17" s="294">
        <v>3</v>
      </c>
      <c r="F17" s="294">
        <v>3</v>
      </c>
      <c r="G17" s="294"/>
      <c r="H17" s="294" t="s">
        <v>540</v>
      </c>
      <c r="I17" s="297">
        <f t="shared" si="0"/>
        <v>60</v>
      </c>
      <c r="J17" s="297">
        <v>60</v>
      </c>
      <c r="K17" s="293"/>
      <c r="L17" s="298"/>
      <c r="M17" s="359"/>
    </row>
    <row r="18" spans="1:13">
      <c r="A18" s="294"/>
      <c r="B18" s="295"/>
      <c r="C18" s="334" t="s">
        <v>617</v>
      </c>
      <c r="D18" s="294" t="s">
        <v>612</v>
      </c>
      <c r="E18" s="294">
        <v>1</v>
      </c>
      <c r="F18" s="294">
        <v>1</v>
      </c>
      <c r="G18" s="294"/>
      <c r="H18" s="294" t="s">
        <v>540</v>
      </c>
      <c r="I18" s="297">
        <f t="shared" si="0"/>
        <v>45</v>
      </c>
      <c r="J18" s="297">
        <v>45</v>
      </c>
      <c r="K18" s="293"/>
      <c r="L18" s="298"/>
      <c r="M18" s="359"/>
    </row>
    <row r="19" spans="1:13">
      <c r="A19" s="294"/>
      <c r="B19" s="295"/>
      <c r="C19" s="334" t="s">
        <v>618</v>
      </c>
      <c r="D19" s="294" t="s">
        <v>501</v>
      </c>
      <c r="E19" s="294">
        <v>1</v>
      </c>
      <c r="F19" s="294">
        <v>1</v>
      </c>
      <c r="G19" s="294"/>
      <c r="H19" s="294" t="s">
        <v>540</v>
      </c>
      <c r="I19" s="297">
        <f t="shared" si="0"/>
        <v>68</v>
      </c>
      <c r="J19" s="297">
        <v>68</v>
      </c>
      <c r="K19" s="293"/>
      <c r="L19" s="298"/>
      <c r="M19" s="359"/>
    </row>
    <row r="20" spans="1:13">
      <c r="A20" s="294"/>
      <c r="B20" s="295"/>
      <c r="C20" s="334" t="s">
        <v>619</v>
      </c>
      <c r="D20" s="294" t="s">
        <v>612</v>
      </c>
      <c r="E20" s="294">
        <v>1</v>
      </c>
      <c r="F20" s="294">
        <v>1</v>
      </c>
      <c r="G20" s="294"/>
      <c r="H20" s="294" t="s">
        <v>540</v>
      </c>
      <c r="I20" s="297">
        <f t="shared" si="0"/>
        <v>64</v>
      </c>
      <c r="J20" s="297">
        <v>64</v>
      </c>
      <c r="K20" s="293"/>
      <c r="L20" s="298"/>
      <c r="M20" s="359"/>
    </row>
    <row r="21" spans="1:13">
      <c r="A21" s="332">
        <v>2</v>
      </c>
      <c r="B21" s="295" t="s">
        <v>594</v>
      </c>
      <c r="C21" s="334"/>
      <c r="D21" s="334"/>
      <c r="E21" s="334"/>
      <c r="F21" s="334"/>
      <c r="G21" s="334"/>
      <c r="H21" s="334"/>
      <c r="I21" s="301"/>
      <c r="J21" s="301"/>
      <c r="K21" s="301"/>
      <c r="L21" s="334"/>
      <c r="M21" s="359"/>
    </row>
    <row r="22" spans="1:13" ht="114.75">
      <c r="A22" s="294"/>
      <c r="B22" s="295"/>
      <c r="C22" s="334" t="s">
        <v>542</v>
      </c>
      <c r="D22" s="294" t="s">
        <v>543</v>
      </c>
      <c r="E22" s="294">
        <v>8</v>
      </c>
      <c r="F22" s="294">
        <v>0</v>
      </c>
      <c r="G22" s="294">
        <v>3</v>
      </c>
      <c r="H22" s="334" t="s">
        <v>540</v>
      </c>
      <c r="I22" s="301">
        <v>60</v>
      </c>
      <c r="J22" s="301">
        <v>60</v>
      </c>
      <c r="K22" s="301"/>
      <c r="L22" s="334" t="s">
        <v>620</v>
      </c>
      <c r="M22" s="359"/>
    </row>
    <row r="23" spans="1:13">
      <c r="A23" s="332">
        <v>3</v>
      </c>
      <c r="B23" s="333" t="s">
        <v>541</v>
      </c>
      <c r="C23" s="333"/>
      <c r="D23" s="332"/>
      <c r="E23" s="332"/>
      <c r="F23" s="332"/>
      <c r="G23" s="332"/>
      <c r="H23" s="332"/>
      <c r="I23" s="292">
        <f t="shared" ref="I23" si="1">J23+K23</f>
        <v>113.7</v>
      </c>
      <c r="J23" s="292">
        <f>+J24</f>
        <v>113.7</v>
      </c>
      <c r="K23" s="293"/>
      <c r="L23" s="298"/>
      <c r="M23" s="359"/>
    </row>
    <row r="24" spans="1:13" ht="25.5">
      <c r="A24" s="294"/>
      <c r="B24" s="299"/>
      <c r="C24" s="300" t="s">
        <v>542</v>
      </c>
      <c r="D24" s="294" t="s">
        <v>543</v>
      </c>
      <c r="E24" s="294">
        <v>6</v>
      </c>
      <c r="F24" s="294">
        <v>6</v>
      </c>
      <c r="G24" s="294">
        <v>6</v>
      </c>
      <c r="H24" s="294" t="s">
        <v>621</v>
      </c>
      <c r="I24" s="361">
        <v>113.7</v>
      </c>
      <c r="J24" s="297">
        <f>I24</f>
        <v>113.7</v>
      </c>
      <c r="K24" s="293"/>
      <c r="L24" s="298"/>
      <c r="M24" s="359"/>
    </row>
    <row r="25" spans="1:13" ht="25.5">
      <c r="A25" s="294"/>
      <c r="B25" s="334"/>
      <c r="C25" s="334" t="s">
        <v>599</v>
      </c>
      <c r="D25" s="334" t="s">
        <v>543</v>
      </c>
      <c r="E25" s="294">
        <v>2</v>
      </c>
      <c r="F25" s="294">
        <v>2</v>
      </c>
      <c r="G25" s="294">
        <v>6</v>
      </c>
      <c r="H25" s="294" t="s">
        <v>621</v>
      </c>
      <c r="I25" s="301">
        <v>44</v>
      </c>
      <c r="J25" s="297">
        <f t="shared" ref="J25:J27" si="2">I25</f>
        <v>44</v>
      </c>
      <c r="K25" s="293"/>
      <c r="L25" s="298"/>
      <c r="M25" s="359"/>
    </row>
    <row r="26" spans="1:13" ht="25.5">
      <c r="A26" s="294"/>
      <c r="B26" s="334"/>
      <c r="C26" s="334" t="s">
        <v>600</v>
      </c>
      <c r="D26" s="334" t="s">
        <v>601</v>
      </c>
      <c r="E26" s="294">
        <v>3</v>
      </c>
      <c r="F26" s="294">
        <v>3</v>
      </c>
      <c r="G26" s="294">
        <v>3</v>
      </c>
      <c r="H26" s="294" t="s">
        <v>621</v>
      </c>
      <c r="I26" s="301">
        <v>30</v>
      </c>
      <c r="J26" s="297">
        <f t="shared" si="2"/>
        <v>30</v>
      </c>
      <c r="K26" s="293"/>
      <c r="L26" s="298"/>
      <c r="M26" s="359"/>
    </row>
    <row r="27" spans="1:13" ht="25.5">
      <c r="A27" s="294"/>
      <c r="B27" s="334"/>
      <c r="C27" s="334" t="s">
        <v>602</v>
      </c>
      <c r="D27" s="334" t="s">
        <v>603</v>
      </c>
      <c r="E27" s="294">
        <v>3</v>
      </c>
      <c r="F27" s="294">
        <v>3</v>
      </c>
      <c r="G27" s="294">
        <v>3</v>
      </c>
      <c r="H27" s="294" t="s">
        <v>621</v>
      </c>
      <c r="I27" s="301">
        <v>41</v>
      </c>
      <c r="J27" s="297">
        <f t="shared" si="2"/>
        <v>41</v>
      </c>
      <c r="K27" s="293"/>
      <c r="L27" s="298"/>
      <c r="M27" s="359"/>
    </row>
    <row r="28" spans="1:13">
      <c r="A28" s="294"/>
      <c r="B28" s="295"/>
      <c r="C28" s="334"/>
      <c r="D28" s="294"/>
      <c r="E28" s="294"/>
      <c r="F28" s="294"/>
      <c r="G28" s="294"/>
      <c r="H28" s="294"/>
      <c r="I28" s="297"/>
      <c r="J28" s="297"/>
      <c r="K28" s="293"/>
      <c r="L28" s="298"/>
      <c r="M28" s="359"/>
    </row>
    <row r="29" spans="1:13">
      <c r="A29" s="294"/>
      <c r="B29" s="295"/>
      <c r="C29" s="334"/>
      <c r="D29" s="294"/>
      <c r="E29" s="294"/>
      <c r="F29" s="294"/>
      <c r="G29" s="294"/>
      <c r="H29" s="294"/>
      <c r="I29" s="297"/>
      <c r="J29" s="297"/>
      <c r="K29" s="293"/>
      <c r="L29" s="298"/>
      <c r="M29" s="359"/>
    </row>
    <row r="30" spans="1:13">
      <c r="A30" s="294"/>
      <c r="B30" s="426" t="s">
        <v>544</v>
      </c>
      <c r="C30" s="334"/>
      <c r="D30" s="334"/>
      <c r="E30" s="334"/>
      <c r="F30" s="334"/>
      <c r="G30" s="334"/>
      <c r="H30" s="295"/>
      <c r="I30" s="293">
        <f>I31+I32</f>
        <v>198</v>
      </c>
      <c r="J30" s="293">
        <f>I30</f>
        <v>198</v>
      </c>
      <c r="K30" s="301"/>
      <c r="L30" s="334"/>
      <c r="M30" s="359"/>
    </row>
    <row r="31" spans="1:13">
      <c r="A31" s="332">
        <v>1</v>
      </c>
      <c r="B31" s="333" t="s">
        <v>539</v>
      </c>
      <c r="C31" s="334" t="s">
        <v>622</v>
      </c>
      <c r="D31" s="334" t="s">
        <v>501</v>
      </c>
      <c r="E31" s="334">
        <v>4</v>
      </c>
      <c r="F31" s="334">
        <v>4</v>
      </c>
      <c r="G31" s="334"/>
      <c r="H31" s="334" t="str">
        <f>H20</f>
        <v>Mua mới</v>
      </c>
      <c r="I31" s="301">
        <v>78</v>
      </c>
      <c r="J31" s="301">
        <v>78</v>
      </c>
      <c r="K31" s="301"/>
      <c r="L31" s="334"/>
      <c r="M31" s="359"/>
    </row>
    <row r="32" spans="1:13">
      <c r="A32" s="332"/>
      <c r="B32" s="333"/>
      <c r="C32" s="334" t="s">
        <v>623</v>
      </c>
      <c r="D32" s="334" t="s">
        <v>596</v>
      </c>
      <c r="E32" s="334">
        <v>1</v>
      </c>
      <c r="F32" s="334">
        <v>1</v>
      </c>
      <c r="G32" s="334"/>
      <c r="H32" s="334" t="s">
        <v>624</v>
      </c>
      <c r="I32" s="301">
        <v>120</v>
      </c>
      <c r="J32" s="301">
        <v>120</v>
      </c>
      <c r="K32" s="301"/>
      <c r="L32" s="334"/>
      <c r="M32" s="359"/>
    </row>
    <row r="33" spans="1:13" ht="38.25">
      <c r="A33" s="332">
        <v>2</v>
      </c>
      <c r="B33" s="295" t="s">
        <v>594</v>
      </c>
      <c r="C33" s="334" t="s">
        <v>628</v>
      </c>
      <c r="D33" s="334" t="s">
        <v>625</v>
      </c>
      <c r="E33" s="334">
        <v>8</v>
      </c>
      <c r="F33" s="334">
        <v>3</v>
      </c>
      <c r="G33" s="334">
        <v>5</v>
      </c>
      <c r="H33" s="334" t="s">
        <v>626</v>
      </c>
      <c r="I33" s="301">
        <v>100</v>
      </c>
      <c r="J33" s="301"/>
      <c r="K33" s="301"/>
      <c r="L33" s="334" t="s">
        <v>627</v>
      </c>
      <c r="M33" s="359"/>
    </row>
    <row r="34" spans="1:13" ht="22.5" customHeight="1">
      <c r="A34" s="332">
        <v>3</v>
      </c>
      <c r="B34" s="333" t="s">
        <v>592</v>
      </c>
      <c r="C34" s="334">
        <v>0</v>
      </c>
      <c r="D34" s="334"/>
      <c r="E34" s="334"/>
      <c r="F34" s="334"/>
      <c r="G34" s="334"/>
      <c r="H34" s="334"/>
      <c r="I34" s="301"/>
      <c r="J34" s="301"/>
      <c r="K34" s="301"/>
      <c r="L34" s="334"/>
      <c r="M34" s="359"/>
    </row>
    <row r="35" spans="1:13" ht="25.5" customHeight="1">
      <c r="A35" s="362"/>
      <c r="B35" s="359"/>
      <c r="C35" s="359"/>
      <c r="D35" s="359"/>
      <c r="E35" s="359"/>
      <c r="F35" s="359"/>
      <c r="G35" s="359"/>
      <c r="H35" s="359"/>
      <c r="I35" s="302"/>
      <c r="J35" s="566" t="s">
        <v>232</v>
      </c>
      <c r="K35" s="566"/>
      <c r="L35" s="359"/>
      <c r="M35" s="359"/>
    </row>
    <row r="36" spans="1:13">
      <c r="A36" s="362"/>
      <c r="B36" s="359"/>
      <c r="C36" s="359"/>
      <c r="D36" s="359"/>
      <c r="E36" s="359"/>
      <c r="F36" s="359"/>
      <c r="G36" s="359"/>
      <c r="H36" s="359"/>
      <c r="I36" s="302"/>
      <c r="J36" s="302"/>
      <c r="K36" s="302"/>
      <c r="L36" s="359"/>
      <c r="M36" s="359"/>
    </row>
    <row r="37" spans="1:13">
      <c r="A37" s="362"/>
      <c r="B37" s="359"/>
      <c r="C37" s="359"/>
      <c r="D37" s="359"/>
      <c r="E37" s="359"/>
      <c r="F37" s="359"/>
      <c r="G37" s="359"/>
      <c r="H37" s="359"/>
      <c r="I37" s="302"/>
      <c r="J37" s="302"/>
      <c r="K37" s="302"/>
      <c r="L37" s="359"/>
      <c r="M37" s="359"/>
    </row>
    <row r="38" spans="1:13">
      <c r="A38" s="362"/>
      <c r="B38" s="359"/>
      <c r="C38" s="359"/>
      <c r="D38" s="359"/>
      <c r="E38" s="359"/>
      <c r="F38" s="359"/>
      <c r="G38" s="359"/>
      <c r="H38" s="359"/>
      <c r="I38" s="302"/>
      <c r="J38" s="302"/>
      <c r="K38" s="302"/>
      <c r="L38" s="359"/>
      <c r="M38" s="359"/>
    </row>
    <row r="39" spans="1:13">
      <c r="A39" s="362"/>
      <c r="B39" s="359"/>
      <c r="C39" s="359"/>
      <c r="D39" s="359"/>
      <c r="E39" s="359"/>
      <c r="F39" s="359"/>
      <c r="G39" s="359"/>
      <c r="H39" s="359"/>
      <c r="I39" s="302"/>
      <c r="J39" s="302"/>
      <c r="K39" s="302"/>
      <c r="L39" s="359"/>
      <c r="M39" s="359"/>
    </row>
    <row r="40" spans="1:13">
      <c r="A40" s="362"/>
      <c r="B40" s="359"/>
      <c r="C40" s="359"/>
      <c r="D40" s="359"/>
      <c r="E40" s="359"/>
      <c r="F40" s="359"/>
      <c r="G40" s="359"/>
      <c r="H40" s="359"/>
      <c r="I40" s="302"/>
      <c r="J40" s="302"/>
      <c r="K40" s="302"/>
      <c r="L40" s="359"/>
      <c r="M40" s="359"/>
    </row>
    <row r="41" spans="1:13">
      <c r="A41" s="362"/>
      <c r="B41" s="359"/>
      <c r="C41" s="359"/>
      <c r="D41" s="359"/>
      <c r="E41" s="359"/>
      <c r="F41" s="359"/>
      <c r="G41" s="359"/>
      <c r="H41" s="359"/>
      <c r="I41" s="302"/>
      <c r="J41" s="302"/>
      <c r="K41" s="302"/>
      <c r="L41" s="359"/>
      <c r="M41" s="359"/>
    </row>
    <row r="42" spans="1:13">
      <c r="A42" s="362"/>
      <c r="B42" s="359"/>
      <c r="C42" s="359"/>
      <c r="D42" s="359"/>
      <c r="E42" s="359"/>
      <c r="F42" s="359"/>
      <c r="G42" s="359"/>
      <c r="H42" s="359"/>
      <c r="I42" s="302"/>
      <c r="J42" s="302"/>
      <c r="K42" s="302"/>
      <c r="L42" s="359"/>
      <c r="M42" s="359"/>
    </row>
    <row r="43" spans="1:13">
      <c r="A43" s="362"/>
      <c r="B43" s="359"/>
      <c r="C43" s="359"/>
      <c r="D43" s="359"/>
      <c r="E43" s="359"/>
      <c r="F43" s="359"/>
      <c r="G43" s="359"/>
      <c r="H43" s="359"/>
      <c r="I43" s="302"/>
      <c r="J43" s="302"/>
      <c r="K43" s="302"/>
      <c r="L43" s="359"/>
      <c r="M43" s="359"/>
    </row>
    <row r="44" spans="1:13">
      <c r="A44" s="362"/>
      <c r="B44" s="359"/>
      <c r="C44" s="359"/>
      <c r="D44" s="359"/>
      <c r="E44" s="359"/>
      <c r="F44" s="359"/>
      <c r="G44" s="359"/>
      <c r="H44" s="359"/>
      <c r="I44" s="302"/>
      <c r="J44" s="302"/>
      <c r="K44" s="302"/>
      <c r="L44" s="359"/>
      <c r="M44" s="359"/>
    </row>
    <row r="45" spans="1:13">
      <c r="A45" s="362"/>
      <c r="B45" s="359"/>
      <c r="C45" s="359"/>
      <c r="D45" s="359"/>
      <c r="E45" s="359"/>
      <c r="F45" s="359"/>
      <c r="G45" s="359"/>
      <c r="H45" s="359"/>
      <c r="I45" s="302"/>
      <c r="J45" s="302"/>
      <c r="K45" s="302"/>
      <c r="L45" s="359"/>
      <c r="M45" s="359"/>
    </row>
    <row r="46" spans="1:13">
      <c r="A46" s="362"/>
      <c r="B46" s="359"/>
      <c r="C46" s="359"/>
      <c r="D46" s="359"/>
      <c r="E46" s="359"/>
      <c r="F46" s="359"/>
      <c r="G46" s="359"/>
      <c r="H46" s="359"/>
      <c r="I46" s="302"/>
      <c r="J46" s="302"/>
      <c r="K46" s="302"/>
      <c r="L46" s="359"/>
      <c r="M46" s="359"/>
    </row>
    <row r="47" spans="1:13">
      <c r="A47" s="362"/>
      <c r="B47" s="359"/>
      <c r="C47" s="359"/>
      <c r="D47" s="359"/>
      <c r="E47" s="359"/>
      <c r="F47" s="359"/>
      <c r="G47" s="359"/>
      <c r="H47" s="359"/>
      <c r="I47" s="302"/>
      <c r="J47" s="302"/>
      <c r="K47" s="302"/>
      <c r="L47" s="359"/>
      <c r="M47" s="359"/>
    </row>
    <row r="48" spans="1:13">
      <c r="A48" s="362"/>
      <c r="B48" s="359"/>
      <c r="C48" s="359"/>
      <c r="D48" s="359"/>
      <c r="E48" s="359"/>
      <c r="F48" s="359"/>
      <c r="G48" s="359"/>
      <c r="H48" s="359"/>
      <c r="I48" s="302"/>
      <c r="J48" s="302"/>
      <c r="K48" s="302"/>
      <c r="L48" s="359"/>
      <c r="M48" s="359"/>
    </row>
    <row r="49" spans="1:13">
      <c r="A49" s="362"/>
      <c r="B49" s="359"/>
      <c r="C49" s="359"/>
      <c r="D49" s="359"/>
      <c r="E49" s="359"/>
      <c r="F49" s="359"/>
      <c r="G49" s="359"/>
      <c r="H49" s="359"/>
      <c r="I49" s="302"/>
      <c r="J49" s="302"/>
      <c r="K49" s="302"/>
      <c r="L49" s="359"/>
      <c r="M49" s="359"/>
    </row>
    <row r="50" spans="1:13">
      <c r="A50" s="362"/>
      <c r="B50" s="359"/>
      <c r="C50" s="359"/>
      <c r="D50" s="359"/>
      <c r="E50" s="359"/>
      <c r="F50" s="359"/>
      <c r="G50" s="359"/>
      <c r="H50" s="359"/>
      <c r="I50" s="302"/>
      <c r="J50" s="302"/>
      <c r="K50" s="302"/>
      <c r="L50" s="359"/>
      <c r="M50" s="359"/>
    </row>
    <row r="51" spans="1:13">
      <c r="A51" s="362"/>
      <c r="B51" s="359"/>
      <c r="C51" s="359"/>
      <c r="D51" s="359"/>
      <c r="E51" s="359"/>
      <c r="F51" s="359"/>
      <c r="G51" s="359"/>
      <c r="H51" s="359"/>
      <c r="I51" s="302"/>
      <c r="J51" s="302"/>
      <c r="K51" s="302"/>
      <c r="L51" s="359"/>
      <c r="M51" s="359"/>
    </row>
    <row r="52" spans="1:13">
      <c r="A52" s="362"/>
      <c r="B52" s="359"/>
      <c r="C52" s="359"/>
      <c r="D52" s="359"/>
      <c r="E52" s="359"/>
      <c r="F52" s="359"/>
      <c r="G52" s="359"/>
      <c r="H52" s="359"/>
      <c r="I52" s="302"/>
      <c r="J52" s="302"/>
      <c r="K52" s="302"/>
      <c r="L52" s="359"/>
      <c r="M52" s="359"/>
    </row>
    <row r="53" spans="1:13">
      <c r="A53" s="362"/>
      <c r="B53" s="359"/>
      <c r="C53" s="359"/>
      <c r="D53" s="359"/>
      <c r="E53" s="359"/>
      <c r="F53" s="359"/>
      <c r="G53" s="359"/>
      <c r="H53" s="359"/>
      <c r="I53" s="302"/>
      <c r="J53" s="302"/>
      <c r="K53" s="302"/>
      <c r="L53" s="359"/>
      <c r="M53" s="359"/>
    </row>
    <row r="54" spans="1:13">
      <c r="A54" s="362"/>
      <c r="B54" s="359"/>
      <c r="C54" s="359"/>
      <c r="D54" s="359"/>
      <c r="E54" s="359"/>
      <c r="F54" s="359"/>
      <c r="G54" s="359"/>
      <c r="H54" s="359"/>
      <c r="I54" s="302"/>
      <c r="J54" s="302"/>
      <c r="K54" s="302"/>
      <c r="L54" s="359"/>
      <c r="M54" s="359"/>
    </row>
    <row r="55" spans="1:13">
      <c r="A55" s="362"/>
      <c r="B55" s="359"/>
      <c r="C55" s="359"/>
      <c r="D55" s="359"/>
      <c r="E55" s="359"/>
      <c r="F55" s="359"/>
      <c r="G55" s="359"/>
      <c r="H55" s="359"/>
      <c r="I55" s="302"/>
      <c r="J55" s="302"/>
      <c r="K55" s="302"/>
      <c r="L55" s="359"/>
      <c r="M55" s="359"/>
    </row>
    <row r="56" spans="1:13">
      <c r="A56" s="362"/>
      <c r="B56" s="359"/>
      <c r="C56" s="359"/>
      <c r="D56" s="359"/>
      <c r="E56" s="359"/>
      <c r="F56" s="359"/>
      <c r="G56" s="359"/>
      <c r="H56" s="359"/>
      <c r="I56" s="302"/>
      <c r="J56" s="302"/>
      <c r="K56" s="302"/>
      <c r="L56" s="359"/>
      <c r="M56" s="359"/>
    </row>
    <row r="57" spans="1:13">
      <c r="A57" s="362"/>
      <c r="B57" s="359"/>
      <c r="C57" s="359"/>
      <c r="D57" s="359"/>
      <c r="E57" s="359"/>
      <c r="F57" s="359"/>
      <c r="G57" s="359"/>
      <c r="H57" s="359"/>
      <c r="I57" s="302"/>
      <c r="J57" s="302"/>
      <c r="K57" s="302"/>
      <c r="L57" s="359"/>
      <c r="M57" s="359"/>
    </row>
    <row r="58" spans="1:13">
      <c r="A58" s="362"/>
      <c r="B58" s="359"/>
      <c r="C58" s="359"/>
      <c r="D58" s="359"/>
      <c r="E58" s="359"/>
      <c r="F58" s="359"/>
      <c r="G58" s="359"/>
      <c r="H58" s="359"/>
      <c r="I58" s="302"/>
      <c r="J58" s="302"/>
      <c r="K58" s="302"/>
      <c r="L58" s="359"/>
      <c r="M58" s="359"/>
    </row>
    <row r="59" spans="1:13">
      <c r="A59" s="362"/>
      <c r="B59" s="359"/>
      <c r="C59" s="359"/>
      <c r="D59" s="359"/>
      <c r="E59" s="359"/>
      <c r="F59" s="359"/>
      <c r="G59" s="359"/>
      <c r="H59" s="359"/>
      <c r="I59" s="302"/>
      <c r="J59" s="302"/>
      <c r="K59" s="302"/>
      <c r="L59" s="359"/>
      <c r="M59" s="359"/>
    </row>
    <row r="60" spans="1:13">
      <c r="A60" s="362"/>
      <c r="B60" s="359"/>
      <c r="C60" s="359"/>
      <c r="D60" s="359"/>
      <c r="E60" s="359"/>
      <c r="F60" s="359"/>
      <c r="G60" s="359"/>
      <c r="H60" s="359"/>
      <c r="I60" s="302"/>
      <c r="J60" s="302"/>
      <c r="K60" s="302"/>
      <c r="L60" s="359"/>
      <c r="M60" s="359"/>
    </row>
    <row r="61" spans="1:13">
      <c r="A61" s="362"/>
      <c r="B61" s="359"/>
      <c r="C61" s="359"/>
      <c r="D61" s="359"/>
      <c r="E61" s="359"/>
      <c r="F61" s="359"/>
      <c r="G61" s="359"/>
      <c r="H61" s="359"/>
      <c r="I61" s="302"/>
      <c r="J61" s="302"/>
      <c r="K61" s="302"/>
      <c r="L61" s="359"/>
      <c r="M61" s="359"/>
    </row>
    <row r="62" spans="1:13">
      <c r="A62" s="362"/>
      <c r="B62" s="359"/>
      <c r="C62" s="359"/>
      <c r="D62" s="359"/>
      <c r="E62" s="359"/>
      <c r="F62" s="359"/>
      <c r="G62" s="359"/>
      <c r="H62" s="359"/>
      <c r="I62" s="302"/>
      <c r="J62" s="302"/>
      <c r="K62" s="302"/>
      <c r="L62" s="359"/>
      <c r="M62" s="359"/>
    </row>
  </sheetData>
  <mergeCells count="11">
    <mergeCell ref="J35:K35"/>
    <mergeCell ref="B9:H9"/>
    <mergeCell ref="A2:L2"/>
    <mergeCell ref="A3:L3"/>
    <mergeCell ref="A4:L4"/>
    <mergeCell ref="A7:A8"/>
    <mergeCell ref="B7:B8"/>
    <mergeCell ref="C7:H7"/>
    <mergeCell ref="I7:K7"/>
    <mergeCell ref="L7:L8"/>
    <mergeCell ref="A5:L5"/>
  </mergeCells>
  <pageMargins left="0.25" right="0.25" top="0.75" bottom="0.75" header="0.3" footer="0.3"/>
  <pageSetup scale="8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0"/>
  <sheetViews>
    <sheetView workbookViewId="0">
      <selection activeCell="A5" sqref="A5:H5"/>
    </sheetView>
  </sheetViews>
  <sheetFormatPr defaultRowHeight="15.75"/>
  <cols>
    <col min="1" max="1" width="4" customWidth="1"/>
    <col min="2" max="2" width="18.25" customWidth="1"/>
    <col min="3" max="3" width="21.625" customWidth="1"/>
    <col min="4" max="4" width="76.125" customWidth="1"/>
    <col min="8" max="8" width="8" customWidth="1"/>
  </cols>
  <sheetData>
    <row r="1" spans="1:8">
      <c r="A1" s="260" t="str">
        <f>'PL12.Thiết bị'!A1</f>
        <v>UBND XÃ KỲ VĂN</v>
      </c>
      <c r="B1" s="303"/>
      <c r="C1" s="303"/>
      <c r="D1" s="303"/>
      <c r="E1" s="303"/>
      <c r="F1" s="303"/>
      <c r="G1" s="303"/>
      <c r="H1" s="266" t="s">
        <v>545</v>
      </c>
    </row>
    <row r="2" spans="1:8">
      <c r="A2" s="574"/>
      <c r="B2" s="574"/>
      <c r="C2" s="574"/>
      <c r="D2" s="574"/>
      <c r="E2" s="574"/>
      <c r="F2" s="574"/>
      <c r="G2" s="574"/>
      <c r="H2" s="574"/>
    </row>
    <row r="3" spans="1:8">
      <c r="A3" s="574" t="s">
        <v>546</v>
      </c>
      <c r="B3" s="574"/>
      <c r="C3" s="574"/>
      <c r="D3" s="574"/>
      <c r="E3" s="574"/>
      <c r="F3" s="574"/>
      <c r="G3" s="574"/>
      <c r="H3" s="574"/>
    </row>
    <row r="4" spans="1:8">
      <c r="A4" s="574" t="s">
        <v>629</v>
      </c>
      <c r="B4" s="574"/>
      <c r="C4" s="574"/>
      <c r="D4" s="574"/>
      <c r="E4" s="574"/>
      <c r="F4" s="574"/>
      <c r="G4" s="574"/>
      <c r="H4" s="574"/>
    </row>
    <row r="5" spans="1:8">
      <c r="A5" s="600" t="str">
        <f>'PL12.Thiết bị'!A5:L5</f>
        <v>(Kèm báo cáo số 204/BC-UBND ngày 24/8/2026 của UBND xã)</v>
      </c>
      <c r="B5" s="601"/>
      <c r="C5" s="601"/>
      <c r="D5" s="601"/>
      <c r="E5" s="601"/>
      <c r="F5" s="601"/>
      <c r="G5" s="601"/>
      <c r="H5" s="601"/>
    </row>
    <row r="6" spans="1:8">
      <c r="A6" s="305"/>
      <c r="B6" s="305"/>
      <c r="C6" s="305"/>
      <c r="D6" s="305"/>
      <c r="E6" s="306"/>
      <c r="F6" s="306"/>
      <c r="G6" s="306"/>
      <c r="H6" s="305"/>
    </row>
    <row r="7" spans="1:8">
      <c r="A7" s="575" t="s">
        <v>1</v>
      </c>
      <c r="B7" s="575" t="s">
        <v>527</v>
      </c>
      <c r="C7" s="577" t="s">
        <v>547</v>
      </c>
      <c r="D7" s="577" t="s">
        <v>548</v>
      </c>
      <c r="E7" s="572" t="s">
        <v>529</v>
      </c>
      <c r="F7" s="578"/>
      <c r="G7" s="578"/>
      <c r="H7" s="564" t="s">
        <v>3</v>
      </c>
    </row>
    <row r="8" spans="1:8" ht="76.5">
      <c r="A8" s="576"/>
      <c r="B8" s="576"/>
      <c r="C8" s="576"/>
      <c r="D8" s="576"/>
      <c r="E8" s="291" t="s">
        <v>333</v>
      </c>
      <c r="F8" s="291" t="s">
        <v>535</v>
      </c>
      <c r="G8" s="291" t="s">
        <v>536</v>
      </c>
      <c r="H8" s="579"/>
    </row>
    <row r="9" spans="1:8">
      <c r="A9" s="294"/>
      <c r="B9" s="567" t="s">
        <v>537</v>
      </c>
      <c r="C9" s="568"/>
      <c r="D9" s="569"/>
      <c r="E9" s="293">
        <f>E10+E15</f>
        <v>14398.810000000001</v>
      </c>
      <c r="F9" s="293">
        <f>F10+F15</f>
        <v>1949</v>
      </c>
      <c r="G9" s="293">
        <f>G10+G15</f>
        <v>12449.810000000001</v>
      </c>
      <c r="H9" s="334"/>
    </row>
    <row r="10" spans="1:8">
      <c r="A10" s="294"/>
      <c r="B10" s="418" t="s">
        <v>538</v>
      </c>
      <c r="C10" s="332"/>
      <c r="D10" s="332"/>
      <c r="E10" s="293">
        <f>SUM(E11:E14)</f>
        <v>1051</v>
      </c>
      <c r="F10" s="293">
        <f>SUM(F11:F14)</f>
        <v>1051</v>
      </c>
      <c r="G10" s="293">
        <f>SUM(G11:G14)</f>
        <v>0</v>
      </c>
      <c r="H10" s="334"/>
    </row>
    <row r="11" spans="1:8" ht="25.5">
      <c r="A11" s="294">
        <v>1</v>
      </c>
      <c r="B11" s="298" t="s">
        <v>661</v>
      </c>
      <c r="C11" s="390" t="s">
        <v>662</v>
      </c>
      <c r="D11" s="287" t="s">
        <v>660</v>
      </c>
      <c r="E11" s="366">
        <f t="shared" ref="E11:E14" si="0">SUM(F11:G11)</f>
        <v>540</v>
      </c>
      <c r="F11" s="304">
        <v>540</v>
      </c>
      <c r="G11" s="366">
        <v>0</v>
      </c>
      <c r="H11" s="392"/>
    </row>
    <row r="12" spans="1:8" ht="24">
      <c r="A12" s="294">
        <v>2</v>
      </c>
      <c r="B12" s="298" t="s">
        <v>313</v>
      </c>
      <c r="C12" s="390" t="s">
        <v>663</v>
      </c>
      <c r="D12" s="287" t="s">
        <v>664</v>
      </c>
      <c r="E12" s="366">
        <f t="shared" si="0"/>
        <v>346</v>
      </c>
      <c r="F12" s="304">
        <v>346</v>
      </c>
      <c r="G12" s="366">
        <v>0</v>
      </c>
      <c r="H12" s="295"/>
    </row>
    <row r="13" spans="1:8" ht="25.5">
      <c r="A13" s="294">
        <v>3</v>
      </c>
      <c r="B13" s="298" t="s">
        <v>319</v>
      </c>
      <c r="C13" s="390" t="s">
        <v>665</v>
      </c>
      <c r="D13" s="287" t="s">
        <v>666</v>
      </c>
      <c r="E13" s="366">
        <f t="shared" si="0"/>
        <v>135</v>
      </c>
      <c r="F13" s="304">
        <v>135</v>
      </c>
      <c r="G13" s="366">
        <v>0</v>
      </c>
      <c r="H13" s="287"/>
    </row>
    <row r="14" spans="1:8" ht="25.5">
      <c r="A14" s="294">
        <v>4</v>
      </c>
      <c r="B14" s="298" t="s">
        <v>320</v>
      </c>
      <c r="C14" s="390" t="s">
        <v>667</v>
      </c>
      <c r="D14" s="287" t="s">
        <v>668</v>
      </c>
      <c r="E14" s="366">
        <f t="shared" si="0"/>
        <v>30</v>
      </c>
      <c r="F14" s="304">
        <v>30</v>
      </c>
      <c r="G14" s="304"/>
      <c r="H14" s="287"/>
    </row>
    <row r="15" spans="1:8">
      <c r="A15" s="281"/>
      <c r="B15" s="419" t="s">
        <v>544</v>
      </c>
      <c r="C15" s="287"/>
      <c r="D15" s="287"/>
      <c r="E15" s="394">
        <f>SUM(E16:E19)</f>
        <v>13347.810000000001</v>
      </c>
      <c r="F15" s="394">
        <f>SUM(F16:F19)</f>
        <v>898</v>
      </c>
      <c r="G15" s="394">
        <f>SUM(G16:G19)</f>
        <v>12449.810000000001</v>
      </c>
      <c r="H15" s="394"/>
    </row>
    <row r="16" spans="1:8" ht="38.25">
      <c r="A16" s="363">
        <v>1</v>
      </c>
      <c r="B16" s="298" t="s">
        <v>659</v>
      </c>
      <c r="C16" s="389" t="s">
        <v>658</v>
      </c>
      <c r="D16" s="287" t="s">
        <v>669</v>
      </c>
      <c r="E16" s="366">
        <f>SUM(F16:G16)</f>
        <v>6798</v>
      </c>
      <c r="F16" s="366">
        <v>898</v>
      </c>
      <c r="G16" s="366">
        <f>6798-F16</f>
        <v>5900</v>
      </c>
      <c r="H16" s="365"/>
    </row>
    <row r="17" spans="1:8" ht="36">
      <c r="A17" s="363">
        <v>2</v>
      </c>
      <c r="B17" s="298" t="s">
        <v>659</v>
      </c>
      <c r="C17" s="391" t="s">
        <v>707</v>
      </c>
      <c r="D17" s="417" t="s">
        <v>708</v>
      </c>
      <c r="E17" s="366">
        <f t="shared" ref="E17" si="1">SUM(F17:G17)</f>
        <v>49.81</v>
      </c>
      <c r="F17" s="304"/>
      <c r="G17" s="304">
        <v>49.81</v>
      </c>
      <c r="H17" s="304"/>
    </row>
    <row r="18" spans="1:8" ht="38.25">
      <c r="A18" s="363">
        <v>3</v>
      </c>
      <c r="B18" s="364" t="s">
        <v>319</v>
      </c>
      <c r="C18" s="364" t="s">
        <v>670</v>
      </c>
      <c r="D18" s="287" t="s">
        <v>671</v>
      </c>
      <c r="E18" s="366">
        <f t="shared" ref="E18:E19" si="2">SUM(F18:G18)</f>
        <v>3500</v>
      </c>
      <c r="F18" s="304"/>
      <c r="G18" s="366">
        <v>3500</v>
      </c>
      <c r="H18" s="393"/>
    </row>
    <row r="19" spans="1:8" ht="38.25">
      <c r="A19" s="363">
        <v>4</v>
      </c>
      <c r="B19" s="364" t="s">
        <v>672</v>
      </c>
      <c r="C19" s="364" t="s">
        <v>645</v>
      </c>
      <c r="D19" s="287" t="s">
        <v>673</v>
      </c>
      <c r="E19" s="366">
        <f t="shared" si="2"/>
        <v>3000</v>
      </c>
      <c r="F19" s="304"/>
      <c r="G19" s="366">
        <v>3000</v>
      </c>
      <c r="H19" s="393"/>
    </row>
    <row r="20" spans="1:8" ht="18.75">
      <c r="C20" s="395"/>
    </row>
  </sheetData>
  <mergeCells count="11">
    <mergeCell ref="B9:D9"/>
    <mergeCell ref="A2:H2"/>
    <mergeCell ref="A3:H3"/>
    <mergeCell ref="A4:H4"/>
    <mergeCell ref="A7:A8"/>
    <mergeCell ref="B7:B8"/>
    <mergeCell ref="C7:C8"/>
    <mergeCell ref="D7:D8"/>
    <mergeCell ref="E7:G7"/>
    <mergeCell ref="H7:H8"/>
    <mergeCell ref="A5:H5"/>
  </mergeCells>
  <pageMargins left="0.25" right="0.25" top="0.75" bottom="0.75" header="0.3" footer="0.3"/>
  <pageSetup paperSize="9" scale="6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7"/>
  <sheetViews>
    <sheetView tabSelected="1" workbookViewId="0">
      <selection activeCell="G15" sqref="G15"/>
    </sheetView>
  </sheetViews>
  <sheetFormatPr defaultRowHeight="15.75"/>
  <cols>
    <col min="1" max="1" width="4" customWidth="1"/>
    <col min="2" max="2" width="17.25" customWidth="1"/>
    <col min="3" max="3" width="15.75" customWidth="1"/>
    <col min="4" max="4" width="10.75" customWidth="1"/>
    <col min="6" max="6" width="12" customWidth="1"/>
    <col min="8" max="8" width="11.625" customWidth="1"/>
    <col min="12" max="12" width="12.5" customWidth="1"/>
    <col min="13" max="13" width="10.125" customWidth="1"/>
    <col min="14" max="14" width="20.5" customWidth="1"/>
    <col min="15" max="15" width="11" customWidth="1"/>
    <col min="17" max="17" width="11.125" customWidth="1"/>
    <col min="18" max="18" width="9.875" customWidth="1"/>
  </cols>
  <sheetData>
    <row r="1" spans="1:19">
      <c r="A1" s="307" t="str">
        <f>'PL12.Thiết bị'!A1</f>
        <v>UBND XÃ KỲ VĂN</v>
      </c>
      <c r="B1" s="308"/>
      <c r="C1" s="309"/>
      <c r="D1" s="309"/>
      <c r="E1" s="308"/>
      <c r="F1" s="308"/>
      <c r="G1" s="309"/>
      <c r="H1" s="308"/>
      <c r="I1" s="309"/>
      <c r="J1" s="309"/>
      <c r="K1" s="309"/>
      <c r="L1" s="309"/>
      <c r="M1" s="308"/>
      <c r="N1" s="309"/>
      <c r="O1" s="309"/>
      <c r="P1" s="309"/>
      <c r="Q1" s="309"/>
      <c r="R1" s="307" t="s">
        <v>549</v>
      </c>
      <c r="S1" s="309"/>
    </row>
    <row r="2" spans="1:19">
      <c r="A2" s="580" t="s">
        <v>550</v>
      </c>
      <c r="B2" s="580"/>
      <c r="C2" s="580"/>
      <c r="D2" s="580"/>
      <c r="E2" s="580"/>
      <c r="F2" s="580"/>
      <c r="G2" s="580"/>
      <c r="H2" s="580"/>
      <c r="I2" s="580"/>
      <c r="J2" s="580"/>
      <c r="K2" s="580"/>
      <c r="L2" s="580"/>
      <c r="M2" s="580"/>
      <c r="N2" s="580"/>
      <c r="O2" s="580"/>
      <c r="P2" s="580"/>
      <c r="Q2" s="580"/>
      <c r="R2" s="580"/>
      <c r="S2" s="309"/>
    </row>
    <row r="3" spans="1:19">
      <c r="A3" s="602" t="str">
        <f>'PL13.Cải tạo,sc'!A5:H5</f>
        <v>(Kèm báo cáo số 204/BC-UBND ngày 24/8/2026 của UBND xã)</v>
      </c>
      <c r="B3" s="603"/>
      <c r="C3" s="603"/>
      <c r="D3" s="603"/>
      <c r="E3" s="603"/>
      <c r="F3" s="603"/>
      <c r="G3" s="603"/>
      <c r="H3" s="603"/>
      <c r="I3" s="603"/>
      <c r="J3" s="603"/>
      <c r="K3" s="603"/>
      <c r="L3" s="603"/>
      <c r="M3" s="603"/>
      <c r="N3" s="603"/>
      <c r="O3" s="603"/>
      <c r="P3" s="603"/>
      <c r="Q3" s="603"/>
      <c r="R3" s="603"/>
      <c r="S3" s="309"/>
    </row>
    <row r="4" spans="1:19">
      <c r="A4" s="308"/>
      <c r="B4" s="308"/>
      <c r="C4" s="309"/>
      <c r="D4" s="309"/>
      <c r="E4" s="308"/>
      <c r="F4" s="308"/>
      <c r="G4" s="309"/>
      <c r="H4" s="308"/>
      <c r="I4" s="309"/>
      <c r="J4" s="309"/>
      <c r="K4" s="309"/>
      <c r="L4" s="309"/>
      <c r="M4" s="308"/>
      <c r="N4" s="309"/>
      <c r="O4" s="309"/>
      <c r="P4" s="309"/>
      <c r="Q4" s="309"/>
      <c r="R4" s="309"/>
      <c r="S4" s="309"/>
    </row>
    <row r="5" spans="1:19" ht="165.75">
      <c r="A5" s="424" t="s">
        <v>1</v>
      </c>
      <c r="B5" s="424" t="s">
        <v>551</v>
      </c>
      <c r="C5" s="424" t="s">
        <v>552</v>
      </c>
      <c r="D5" s="424" t="s">
        <v>553</v>
      </c>
      <c r="E5" s="424" t="s">
        <v>554</v>
      </c>
      <c r="F5" s="424" t="s">
        <v>555</v>
      </c>
      <c r="G5" s="424" t="s">
        <v>556</v>
      </c>
      <c r="H5" s="424" t="s">
        <v>557</v>
      </c>
      <c r="I5" s="424" t="s">
        <v>558</v>
      </c>
      <c r="J5" s="424" t="s">
        <v>559</v>
      </c>
      <c r="K5" s="424" t="s">
        <v>560</v>
      </c>
      <c r="L5" s="424" t="s">
        <v>561</v>
      </c>
      <c r="M5" s="424" t="s">
        <v>562</v>
      </c>
      <c r="N5" s="424" t="s">
        <v>563</v>
      </c>
      <c r="O5" s="424" t="s">
        <v>564</v>
      </c>
      <c r="P5" s="424" t="s">
        <v>565</v>
      </c>
      <c r="Q5" s="424" t="s">
        <v>566</v>
      </c>
      <c r="R5" s="424" t="s">
        <v>3</v>
      </c>
      <c r="S5" s="310"/>
    </row>
    <row r="6" spans="1:19">
      <c r="A6" s="392"/>
      <c r="B6" s="416" t="s">
        <v>30</v>
      </c>
      <c r="C6" s="392"/>
      <c r="D6" s="392"/>
      <c r="E6" s="392"/>
      <c r="F6" s="392"/>
      <c r="G6" s="392"/>
      <c r="H6" s="392"/>
      <c r="I6" s="410">
        <f>SUM(I7:I14)</f>
        <v>3360.8</v>
      </c>
      <c r="J6" s="415">
        <f>SUM(J7:J14)</f>
        <v>260</v>
      </c>
      <c r="K6" s="392"/>
      <c r="L6" s="392"/>
      <c r="M6" s="392"/>
      <c r="N6" s="392"/>
      <c r="O6" s="392"/>
      <c r="P6" s="392"/>
      <c r="Q6" s="392"/>
      <c r="R6" s="392"/>
      <c r="S6" s="309"/>
    </row>
    <row r="7" spans="1:19" ht="158.25" customHeight="1">
      <c r="A7" s="404">
        <v>1</v>
      </c>
      <c r="B7" s="405" t="s">
        <v>674</v>
      </c>
      <c r="C7" s="406" t="s">
        <v>682</v>
      </c>
      <c r="D7" s="401" t="s">
        <v>737</v>
      </c>
      <c r="E7" s="406" t="s">
        <v>690</v>
      </c>
      <c r="F7" s="406" t="s">
        <v>691</v>
      </c>
      <c r="G7" s="407">
        <v>40779</v>
      </c>
      <c r="H7" s="406" t="s">
        <v>696</v>
      </c>
      <c r="I7" s="408">
        <v>3359</v>
      </c>
      <c r="J7" s="411">
        <v>184</v>
      </c>
      <c r="K7" s="406"/>
      <c r="L7" s="406" t="s">
        <v>700</v>
      </c>
      <c r="M7" s="422" t="s">
        <v>714</v>
      </c>
      <c r="N7" s="420" t="s">
        <v>715</v>
      </c>
      <c r="O7" s="409" t="s">
        <v>718</v>
      </c>
      <c r="P7" s="409" t="s">
        <v>716</v>
      </c>
      <c r="Q7" s="409" t="s">
        <v>717</v>
      </c>
      <c r="R7" s="409"/>
      <c r="S7" s="309"/>
    </row>
    <row r="8" spans="1:19" ht="72.75" customHeight="1">
      <c r="A8" s="396">
        <v>2</v>
      </c>
      <c r="B8" s="397" t="s">
        <v>675</v>
      </c>
      <c r="C8" s="400" t="s">
        <v>683</v>
      </c>
      <c r="D8" s="400" t="s">
        <v>737</v>
      </c>
      <c r="E8" s="400" t="s">
        <v>690</v>
      </c>
      <c r="F8" s="400">
        <v>28121000256</v>
      </c>
      <c r="G8" s="400">
        <v>2013</v>
      </c>
      <c r="H8" s="400" t="s">
        <v>697</v>
      </c>
      <c r="I8" s="400"/>
      <c r="J8" s="412">
        <v>17</v>
      </c>
      <c r="K8" s="400" t="s">
        <v>698</v>
      </c>
      <c r="L8" s="400" t="s">
        <v>701</v>
      </c>
      <c r="M8" s="311" t="s">
        <v>725</v>
      </c>
      <c r="N8" s="420"/>
      <c r="O8" s="311"/>
      <c r="P8" s="311"/>
      <c r="Q8" s="311"/>
      <c r="R8" s="585"/>
      <c r="S8" s="309"/>
    </row>
    <row r="9" spans="1:19" ht="132" customHeight="1">
      <c r="A9" s="396">
        <v>3</v>
      </c>
      <c r="B9" s="397" t="s">
        <v>676</v>
      </c>
      <c r="C9" s="400" t="s">
        <v>684</v>
      </c>
      <c r="D9" s="401" t="s">
        <v>737</v>
      </c>
      <c r="E9" s="400" t="s">
        <v>690</v>
      </c>
      <c r="F9" s="400"/>
      <c r="G9" s="400">
        <v>2014</v>
      </c>
      <c r="H9" s="400" t="s">
        <v>697</v>
      </c>
      <c r="I9" s="400"/>
      <c r="J9" s="412">
        <v>3</v>
      </c>
      <c r="K9" s="400"/>
      <c r="L9" s="400" t="s">
        <v>702</v>
      </c>
      <c r="M9" s="422" t="s">
        <v>709</v>
      </c>
      <c r="N9" s="425" t="s">
        <v>727</v>
      </c>
      <c r="O9" s="311" t="s">
        <v>729</v>
      </c>
      <c r="P9" s="311"/>
      <c r="Q9" s="421" t="s">
        <v>713</v>
      </c>
      <c r="R9" s="311"/>
      <c r="S9" s="309"/>
    </row>
    <row r="10" spans="1:19" ht="76.5" customHeight="1">
      <c r="A10" s="396">
        <v>4</v>
      </c>
      <c r="B10" s="397" t="s">
        <v>677</v>
      </c>
      <c r="C10" s="400" t="s">
        <v>685</v>
      </c>
      <c r="D10" s="401" t="s">
        <v>737</v>
      </c>
      <c r="E10" s="400" t="s">
        <v>690</v>
      </c>
      <c r="F10" s="400"/>
      <c r="G10" s="400">
        <v>2015</v>
      </c>
      <c r="H10" s="400" t="s">
        <v>697</v>
      </c>
      <c r="I10" s="400"/>
      <c r="J10" s="412">
        <v>2.5</v>
      </c>
      <c r="K10" s="400"/>
      <c r="L10" s="400" t="s">
        <v>703</v>
      </c>
      <c r="M10" s="422" t="s">
        <v>709</v>
      </c>
      <c r="N10" s="311"/>
      <c r="O10" s="311"/>
      <c r="P10" s="311"/>
      <c r="Q10" s="421" t="s">
        <v>710</v>
      </c>
      <c r="R10" s="311"/>
      <c r="S10" s="309"/>
    </row>
    <row r="11" spans="1:19" ht="47.25" customHeight="1">
      <c r="A11" s="396">
        <v>5</v>
      </c>
      <c r="B11" s="397" t="s">
        <v>678</v>
      </c>
      <c r="C11" s="400" t="s">
        <v>686</v>
      </c>
      <c r="D11" s="400" t="s">
        <v>737</v>
      </c>
      <c r="E11" s="400" t="s">
        <v>690</v>
      </c>
      <c r="F11" s="400" t="s">
        <v>692</v>
      </c>
      <c r="G11" s="402">
        <v>42530</v>
      </c>
      <c r="H11" s="400" t="s">
        <v>697</v>
      </c>
      <c r="I11" s="400"/>
      <c r="J11" s="412">
        <v>4.5</v>
      </c>
      <c r="K11" s="400"/>
      <c r="L11" s="400"/>
      <c r="M11" s="422" t="s">
        <v>709</v>
      </c>
      <c r="N11" s="311"/>
      <c r="O11" s="311"/>
      <c r="P11" s="311"/>
      <c r="Q11" s="421" t="s">
        <v>711</v>
      </c>
      <c r="R11" s="311" t="s">
        <v>712</v>
      </c>
      <c r="S11" s="309"/>
    </row>
    <row r="12" spans="1:19" ht="99.75" customHeight="1">
      <c r="A12" s="396">
        <v>6</v>
      </c>
      <c r="B12" s="397" t="s">
        <v>679</v>
      </c>
      <c r="C12" s="400" t="s">
        <v>687</v>
      </c>
      <c r="D12" s="401" t="s">
        <v>737</v>
      </c>
      <c r="E12" s="400" t="s">
        <v>690</v>
      </c>
      <c r="F12" s="400" t="s">
        <v>693</v>
      </c>
      <c r="G12" s="402">
        <v>42706</v>
      </c>
      <c r="H12" s="400" t="s">
        <v>697</v>
      </c>
      <c r="I12" s="400">
        <v>0.5</v>
      </c>
      <c r="J12" s="412">
        <v>15</v>
      </c>
      <c r="K12" s="400" t="s">
        <v>699</v>
      </c>
      <c r="L12" s="400" t="s">
        <v>704</v>
      </c>
      <c r="M12" s="422" t="s">
        <v>709</v>
      </c>
      <c r="N12" s="311"/>
      <c r="O12" s="311"/>
      <c r="P12" s="311"/>
      <c r="Q12" s="421" t="s">
        <v>719</v>
      </c>
      <c r="R12" s="311"/>
      <c r="S12" s="309"/>
    </row>
    <row r="13" spans="1:19" ht="79.5" customHeight="1">
      <c r="A13" s="398">
        <v>7</v>
      </c>
      <c r="B13" s="399" t="s">
        <v>680</v>
      </c>
      <c r="C13" s="401" t="s">
        <v>688</v>
      </c>
      <c r="D13" s="401" t="s">
        <v>737</v>
      </c>
      <c r="E13" s="401" t="s">
        <v>690</v>
      </c>
      <c r="F13" s="401" t="s">
        <v>694</v>
      </c>
      <c r="G13" s="403">
        <v>42759</v>
      </c>
      <c r="H13" s="401" t="s">
        <v>697</v>
      </c>
      <c r="I13" s="401">
        <v>0.8</v>
      </c>
      <c r="J13" s="413">
        <v>4.0999999999999996</v>
      </c>
      <c r="K13" s="401" t="s">
        <v>699</v>
      </c>
      <c r="L13" s="401" t="s">
        <v>705</v>
      </c>
      <c r="M13" s="422" t="s">
        <v>709</v>
      </c>
      <c r="N13" s="311"/>
      <c r="O13" s="311" t="s">
        <v>728</v>
      </c>
      <c r="P13" s="311"/>
      <c r="Q13" s="421" t="s">
        <v>724</v>
      </c>
      <c r="R13" s="311"/>
      <c r="S13" s="309"/>
    </row>
    <row r="14" spans="1:19" ht="66.75" customHeight="1">
      <c r="A14" s="398">
        <v>8</v>
      </c>
      <c r="B14" s="399" t="s">
        <v>681</v>
      </c>
      <c r="C14" s="401" t="s">
        <v>689</v>
      </c>
      <c r="D14" s="401" t="s">
        <v>737</v>
      </c>
      <c r="E14" s="401" t="s">
        <v>690</v>
      </c>
      <c r="F14" s="401" t="s">
        <v>695</v>
      </c>
      <c r="G14" s="403">
        <v>43130</v>
      </c>
      <c r="H14" s="401" t="s">
        <v>697</v>
      </c>
      <c r="I14" s="401">
        <v>0.5</v>
      </c>
      <c r="J14" s="413">
        <v>29.9</v>
      </c>
      <c r="K14" s="401" t="s">
        <v>699</v>
      </c>
      <c r="L14" s="401" t="s">
        <v>706</v>
      </c>
      <c r="M14" s="422" t="s">
        <v>725</v>
      </c>
      <c r="N14" s="311"/>
      <c r="O14" s="311"/>
      <c r="P14" s="311"/>
      <c r="Q14" s="311"/>
      <c r="R14" s="311"/>
      <c r="S14" s="309"/>
    </row>
    <row r="15" spans="1:19" ht="101.25" customHeight="1">
      <c r="A15" s="609">
        <v>9</v>
      </c>
      <c r="B15" s="399" t="s">
        <v>735</v>
      </c>
      <c r="C15" s="401" t="s">
        <v>736</v>
      </c>
      <c r="D15" s="401" t="s">
        <v>737</v>
      </c>
      <c r="E15" s="401" t="s">
        <v>690</v>
      </c>
      <c r="F15" s="401" t="s">
        <v>738</v>
      </c>
      <c r="G15" s="403">
        <v>44263</v>
      </c>
      <c r="H15" s="401" t="s">
        <v>697</v>
      </c>
      <c r="I15" s="401">
        <v>0.1</v>
      </c>
      <c r="J15" s="401">
        <v>6</v>
      </c>
      <c r="K15" s="401" t="s">
        <v>699</v>
      </c>
      <c r="L15" s="610" t="s">
        <v>739</v>
      </c>
      <c r="M15" s="422" t="s">
        <v>709</v>
      </c>
      <c r="N15" s="311"/>
      <c r="O15" s="311"/>
      <c r="P15" s="311"/>
      <c r="Q15" s="421" t="s">
        <v>741</v>
      </c>
      <c r="R15" s="311" t="s">
        <v>740</v>
      </c>
      <c r="S15" s="309"/>
    </row>
    <row r="16" spans="1:19">
      <c r="A16" s="310"/>
      <c r="B16" s="310"/>
      <c r="C16" s="312"/>
      <c r="D16" s="312"/>
      <c r="E16" s="310"/>
      <c r="F16" s="310"/>
      <c r="G16" s="312"/>
      <c r="H16" s="310"/>
      <c r="I16" s="312"/>
      <c r="J16" s="414"/>
      <c r="K16" s="312"/>
      <c r="L16" s="310"/>
      <c r="M16" s="310"/>
      <c r="N16" s="310"/>
      <c r="O16" s="310"/>
      <c r="P16" s="310"/>
      <c r="Q16" s="310"/>
      <c r="R16" s="310"/>
      <c r="S16" s="309"/>
    </row>
    <row r="17" spans="1:19">
      <c r="A17" s="310"/>
      <c r="B17" s="310"/>
      <c r="C17" s="312"/>
      <c r="D17" s="312"/>
      <c r="E17" s="310"/>
      <c r="F17" s="310"/>
      <c r="G17" s="312"/>
      <c r="H17" s="310"/>
      <c r="I17" s="312"/>
      <c r="J17" s="312"/>
      <c r="K17" s="312"/>
      <c r="L17" s="310"/>
      <c r="M17" s="310"/>
      <c r="N17" s="310"/>
      <c r="O17" s="310"/>
      <c r="P17" s="310"/>
      <c r="Q17" s="310"/>
      <c r="R17" s="310"/>
      <c r="S17" s="309"/>
    </row>
    <row r="18" spans="1:19">
      <c r="A18" s="310"/>
      <c r="B18" s="310"/>
      <c r="C18" s="312"/>
      <c r="D18" s="312"/>
      <c r="E18" s="310"/>
      <c r="F18" s="310"/>
      <c r="G18" s="312"/>
      <c r="H18" s="310"/>
      <c r="I18" s="312"/>
      <c r="J18" s="312"/>
      <c r="K18" s="312"/>
      <c r="L18" s="310"/>
      <c r="M18" s="310"/>
      <c r="N18" s="310"/>
      <c r="O18" s="310"/>
      <c r="P18" s="310"/>
      <c r="Q18" s="310"/>
      <c r="R18" s="310"/>
      <c r="S18" s="309"/>
    </row>
    <row r="19" spans="1:19">
      <c r="A19" s="310"/>
      <c r="B19" s="310"/>
      <c r="C19" s="312"/>
      <c r="D19" s="312"/>
      <c r="E19" s="310"/>
      <c r="F19" s="310"/>
      <c r="G19" s="312"/>
      <c r="H19" s="310"/>
      <c r="I19" s="312"/>
      <c r="J19" s="312"/>
      <c r="K19" s="312"/>
      <c r="L19" s="310"/>
      <c r="M19" s="310"/>
      <c r="N19" s="310"/>
      <c r="O19" s="310"/>
      <c r="P19" s="310"/>
      <c r="Q19" s="310"/>
      <c r="R19" s="310"/>
      <c r="S19" s="309"/>
    </row>
    <row r="20" spans="1:19">
      <c r="A20" s="310"/>
      <c r="B20" s="310"/>
      <c r="C20" s="312"/>
      <c r="D20" s="312"/>
      <c r="E20" s="310"/>
      <c r="F20" s="310"/>
      <c r="G20" s="312"/>
      <c r="H20" s="310"/>
      <c r="I20" s="312"/>
      <c r="J20" s="312"/>
      <c r="K20" s="312"/>
      <c r="L20" s="310"/>
      <c r="M20" s="310"/>
      <c r="N20" s="310"/>
      <c r="O20" s="310"/>
      <c r="P20" s="310"/>
      <c r="Q20" s="310"/>
      <c r="R20" s="310"/>
      <c r="S20" s="309"/>
    </row>
    <row r="21" spans="1:19">
      <c r="A21" s="310"/>
      <c r="B21" s="310"/>
      <c r="C21" s="312"/>
      <c r="D21" s="312"/>
      <c r="E21" s="310"/>
      <c r="F21" s="310"/>
      <c r="G21" s="312"/>
      <c r="H21" s="310"/>
      <c r="I21" s="312"/>
      <c r="J21" s="312"/>
      <c r="K21" s="312"/>
      <c r="L21" s="310"/>
      <c r="M21" s="310"/>
      <c r="N21" s="310"/>
      <c r="O21" s="310"/>
      <c r="P21" s="310"/>
      <c r="Q21" s="310"/>
      <c r="R21" s="310"/>
      <c r="S21" s="309"/>
    </row>
    <row r="22" spans="1:19">
      <c r="A22" s="310"/>
      <c r="B22" s="310"/>
      <c r="C22" s="312"/>
      <c r="D22" s="312"/>
      <c r="E22" s="310"/>
      <c r="F22" s="310"/>
      <c r="G22" s="312"/>
      <c r="H22" s="310"/>
      <c r="I22" s="312"/>
      <c r="J22" s="312"/>
      <c r="K22" s="312"/>
      <c r="L22" s="310"/>
      <c r="M22" s="310"/>
      <c r="N22" s="310"/>
      <c r="O22" s="310"/>
      <c r="P22" s="310"/>
      <c r="Q22" s="310"/>
      <c r="R22" s="310"/>
      <c r="S22" s="309"/>
    </row>
    <row r="23" spans="1:19">
      <c r="A23" s="310"/>
      <c r="B23" s="310"/>
      <c r="C23" s="312"/>
      <c r="D23" s="312"/>
      <c r="E23" s="310"/>
      <c r="F23" s="310"/>
      <c r="G23" s="312"/>
      <c r="H23" s="310"/>
      <c r="I23" s="312"/>
      <c r="J23" s="312"/>
      <c r="K23" s="312"/>
      <c r="L23" s="310"/>
      <c r="M23" s="310"/>
      <c r="N23" s="310"/>
      <c r="O23" s="310"/>
      <c r="P23" s="310"/>
      <c r="Q23" s="310"/>
      <c r="R23" s="310"/>
      <c r="S23" s="309"/>
    </row>
    <row r="24" spans="1:19">
      <c r="A24" s="310"/>
      <c r="B24" s="310"/>
      <c r="C24" s="312"/>
      <c r="D24" s="312"/>
      <c r="E24" s="310"/>
      <c r="F24" s="310"/>
      <c r="G24" s="312"/>
      <c r="H24" s="310"/>
      <c r="I24" s="312"/>
      <c r="J24" s="312"/>
      <c r="K24" s="312"/>
      <c r="L24" s="310"/>
      <c r="M24" s="310"/>
      <c r="N24" s="310"/>
      <c r="O24" s="310"/>
      <c r="P24" s="310"/>
      <c r="Q24" s="310"/>
      <c r="R24" s="310"/>
      <c r="S24" s="309"/>
    </row>
    <row r="25" spans="1:19">
      <c r="A25" s="310"/>
      <c r="B25" s="310"/>
      <c r="C25" s="312"/>
      <c r="D25" s="312"/>
      <c r="E25" s="310"/>
      <c r="F25" s="310"/>
      <c r="G25" s="312"/>
      <c r="H25" s="310"/>
      <c r="I25" s="312"/>
      <c r="J25" s="312"/>
      <c r="K25" s="312"/>
      <c r="L25" s="310"/>
      <c r="M25" s="310"/>
      <c r="N25" s="310"/>
      <c r="O25" s="310"/>
      <c r="P25" s="310"/>
      <c r="Q25" s="310"/>
      <c r="R25" s="310"/>
      <c r="S25" s="309"/>
    </row>
    <row r="26" spans="1:19">
      <c r="A26" s="310"/>
      <c r="B26" s="310"/>
      <c r="C26" s="312"/>
      <c r="D26" s="312"/>
      <c r="E26" s="310"/>
      <c r="F26" s="310"/>
      <c r="G26" s="312"/>
      <c r="H26" s="310"/>
      <c r="I26" s="312"/>
      <c r="J26" s="312"/>
      <c r="K26" s="312"/>
      <c r="L26" s="310"/>
      <c r="M26" s="310"/>
      <c r="N26" s="310"/>
      <c r="O26" s="310"/>
      <c r="P26" s="310"/>
      <c r="Q26" s="310"/>
      <c r="R26" s="310"/>
      <c r="S26" s="309"/>
    </row>
    <row r="27" spans="1:19">
      <c r="A27" s="310"/>
      <c r="B27" s="310"/>
      <c r="C27" s="312"/>
      <c r="D27" s="312"/>
      <c r="E27" s="310"/>
      <c r="F27" s="310"/>
      <c r="G27" s="312"/>
      <c r="H27" s="310"/>
      <c r="I27" s="312"/>
      <c r="J27" s="312"/>
      <c r="K27" s="312"/>
      <c r="L27" s="310"/>
      <c r="M27" s="310"/>
      <c r="N27" s="310"/>
      <c r="O27" s="310"/>
      <c r="P27" s="310"/>
      <c r="Q27" s="310"/>
      <c r="R27" s="310"/>
      <c r="S27" s="309"/>
    </row>
    <row r="28" spans="1:19">
      <c r="A28" s="310"/>
      <c r="B28" s="310"/>
      <c r="C28" s="312"/>
      <c r="D28" s="312"/>
      <c r="E28" s="310"/>
      <c r="F28" s="310"/>
      <c r="G28" s="312"/>
      <c r="H28" s="310"/>
      <c r="I28" s="312"/>
      <c r="J28" s="312"/>
      <c r="K28" s="312"/>
      <c r="L28" s="310"/>
      <c r="M28" s="310"/>
      <c r="N28" s="310"/>
      <c r="O28" s="310"/>
      <c r="P28" s="310"/>
      <c r="Q28" s="310"/>
      <c r="R28" s="310"/>
      <c r="S28" s="309"/>
    </row>
    <row r="29" spans="1:19">
      <c r="A29" s="310"/>
      <c r="B29" s="310"/>
      <c r="C29" s="312"/>
      <c r="D29" s="312"/>
      <c r="E29" s="310"/>
      <c r="F29" s="310"/>
      <c r="G29" s="312"/>
      <c r="H29" s="310"/>
      <c r="I29" s="312"/>
      <c r="J29" s="312"/>
      <c r="K29" s="312"/>
      <c r="L29" s="310"/>
      <c r="M29" s="310"/>
      <c r="N29" s="310"/>
      <c r="O29" s="310"/>
      <c r="P29" s="310"/>
      <c r="Q29" s="310"/>
      <c r="R29" s="310"/>
      <c r="S29" s="309"/>
    </row>
    <row r="30" spans="1:19">
      <c r="A30" s="310"/>
      <c r="B30" s="310"/>
      <c r="C30" s="312"/>
      <c r="D30" s="312"/>
      <c r="E30" s="310"/>
      <c r="F30" s="310"/>
      <c r="G30" s="312"/>
      <c r="H30" s="310"/>
      <c r="I30" s="312"/>
      <c r="J30" s="312"/>
      <c r="K30" s="312"/>
      <c r="L30" s="310"/>
      <c r="M30" s="310"/>
      <c r="N30" s="310"/>
      <c r="O30" s="310"/>
      <c r="P30" s="310"/>
      <c r="Q30" s="310"/>
      <c r="R30" s="310"/>
      <c r="S30" s="309"/>
    </row>
    <row r="31" spans="1:19">
      <c r="A31" s="310"/>
      <c r="B31" s="310"/>
      <c r="C31" s="312"/>
      <c r="D31" s="312"/>
      <c r="E31" s="310"/>
      <c r="F31" s="310"/>
      <c r="G31" s="312"/>
      <c r="H31" s="310"/>
      <c r="I31" s="312"/>
      <c r="J31" s="312"/>
      <c r="K31" s="312"/>
      <c r="L31" s="310"/>
      <c r="M31" s="310"/>
      <c r="N31" s="310"/>
      <c r="O31" s="310"/>
      <c r="P31" s="310"/>
      <c r="Q31" s="310"/>
      <c r="R31" s="310"/>
      <c r="S31" s="309"/>
    </row>
    <row r="32" spans="1:19">
      <c r="A32" s="310"/>
      <c r="B32" s="310"/>
      <c r="C32" s="312"/>
      <c r="D32" s="312"/>
      <c r="E32" s="310"/>
      <c r="F32" s="310"/>
      <c r="G32" s="312"/>
      <c r="H32" s="310"/>
      <c r="I32" s="312"/>
      <c r="J32" s="312"/>
      <c r="K32" s="312"/>
      <c r="L32" s="310"/>
      <c r="M32" s="310"/>
      <c r="N32" s="310"/>
      <c r="O32" s="310"/>
      <c r="P32" s="310"/>
      <c r="Q32" s="310"/>
      <c r="R32" s="310"/>
      <c r="S32" s="309"/>
    </row>
    <row r="33" spans="1:19">
      <c r="A33" s="310"/>
      <c r="B33" s="310"/>
      <c r="C33" s="312"/>
      <c r="D33" s="312"/>
      <c r="E33" s="310"/>
      <c r="F33" s="310"/>
      <c r="G33" s="312"/>
      <c r="H33" s="310"/>
      <c r="I33" s="312"/>
      <c r="J33" s="312"/>
      <c r="K33" s="312"/>
      <c r="L33" s="310"/>
      <c r="M33" s="310"/>
      <c r="N33" s="310"/>
      <c r="O33" s="310"/>
      <c r="P33" s="310"/>
      <c r="Q33" s="310"/>
      <c r="R33" s="310"/>
      <c r="S33" s="309"/>
    </row>
    <row r="34" spans="1:19">
      <c r="A34" s="310"/>
      <c r="B34" s="310"/>
      <c r="C34" s="312"/>
      <c r="D34" s="312"/>
      <c r="E34" s="310"/>
      <c r="F34" s="310"/>
      <c r="G34" s="312"/>
      <c r="H34" s="310"/>
      <c r="I34" s="312"/>
      <c r="J34" s="312"/>
      <c r="K34" s="312"/>
      <c r="L34" s="310"/>
      <c r="M34" s="310"/>
      <c r="N34" s="310"/>
      <c r="O34" s="310"/>
      <c r="P34" s="310"/>
      <c r="Q34" s="310"/>
      <c r="R34" s="310"/>
      <c r="S34" s="309"/>
    </row>
    <row r="35" spans="1:19">
      <c r="A35" s="310"/>
      <c r="B35" s="310"/>
      <c r="C35" s="312"/>
      <c r="D35" s="312"/>
      <c r="E35" s="310"/>
      <c r="F35" s="310"/>
      <c r="G35" s="312"/>
      <c r="H35" s="310"/>
      <c r="I35" s="312"/>
      <c r="J35" s="312"/>
      <c r="K35" s="312"/>
      <c r="L35" s="310"/>
      <c r="M35" s="310"/>
      <c r="N35" s="310"/>
      <c r="O35" s="310"/>
      <c r="P35" s="310"/>
      <c r="Q35" s="310"/>
      <c r="R35" s="310"/>
      <c r="S35" s="309"/>
    </row>
    <row r="36" spans="1:19">
      <c r="A36" s="310"/>
      <c r="B36" s="310"/>
      <c r="C36" s="312"/>
      <c r="D36" s="312"/>
      <c r="E36" s="310"/>
      <c r="F36" s="310"/>
      <c r="G36" s="312"/>
      <c r="H36" s="310"/>
      <c r="I36" s="312"/>
      <c r="J36" s="312"/>
      <c r="K36" s="312"/>
      <c r="L36" s="310"/>
      <c r="M36" s="310"/>
      <c r="N36" s="310"/>
      <c r="O36" s="310"/>
      <c r="P36" s="310"/>
      <c r="Q36" s="310"/>
      <c r="R36" s="310"/>
      <c r="S36" s="309"/>
    </row>
    <row r="37" spans="1:19">
      <c r="A37" s="310"/>
      <c r="B37" s="310"/>
      <c r="C37" s="312"/>
      <c r="D37" s="312"/>
      <c r="E37" s="310"/>
      <c r="F37" s="310"/>
      <c r="G37" s="312"/>
      <c r="H37" s="310"/>
      <c r="I37" s="312"/>
      <c r="J37" s="312"/>
      <c r="K37" s="312"/>
      <c r="L37" s="310"/>
      <c r="M37" s="310"/>
      <c r="N37" s="310"/>
      <c r="O37" s="310"/>
      <c r="P37" s="310"/>
      <c r="Q37" s="310"/>
      <c r="R37" s="310"/>
      <c r="S37" s="309"/>
    </row>
    <row r="38" spans="1:19">
      <c r="A38" s="310"/>
      <c r="B38" s="310"/>
      <c r="C38" s="312"/>
      <c r="D38" s="312"/>
      <c r="E38" s="310"/>
      <c r="F38" s="310"/>
      <c r="G38" s="312"/>
      <c r="H38" s="310"/>
      <c r="I38" s="312"/>
      <c r="J38" s="312"/>
      <c r="K38" s="312"/>
      <c r="L38" s="310"/>
      <c r="M38" s="310"/>
      <c r="N38" s="310"/>
      <c r="O38" s="310"/>
      <c r="P38" s="310"/>
      <c r="Q38" s="310"/>
      <c r="R38" s="310"/>
      <c r="S38" s="309"/>
    </row>
    <row r="39" spans="1:19">
      <c r="A39" s="310"/>
      <c r="B39" s="310"/>
      <c r="C39" s="312"/>
      <c r="D39" s="312"/>
      <c r="E39" s="310"/>
      <c r="F39" s="310"/>
      <c r="G39" s="312"/>
      <c r="H39" s="310"/>
      <c r="I39" s="312"/>
      <c r="J39" s="312"/>
      <c r="K39" s="312"/>
      <c r="L39" s="310"/>
      <c r="M39" s="310"/>
      <c r="N39" s="310"/>
      <c r="O39" s="310"/>
      <c r="P39" s="310"/>
      <c r="Q39" s="310"/>
      <c r="R39" s="310"/>
      <c r="S39" s="309"/>
    </row>
    <row r="40" spans="1:19">
      <c r="A40" s="310"/>
      <c r="B40" s="310"/>
      <c r="C40" s="312"/>
      <c r="D40" s="312"/>
      <c r="E40" s="310"/>
      <c r="F40" s="310"/>
      <c r="G40" s="312"/>
      <c r="H40" s="310"/>
      <c r="I40" s="312"/>
      <c r="J40" s="312"/>
      <c r="K40" s="312"/>
      <c r="L40" s="310"/>
      <c r="M40" s="310"/>
      <c r="N40" s="310"/>
      <c r="O40" s="310"/>
      <c r="P40" s="310"/>
      <c r="Q40" s="310"/>
      <c r="R40" s="310"/>
      <c r="S40" s="309"/>
    </row>
    <row r="41" spans="1:19">
      <c r="A41" s="310"/>
      <c r="B41" s="310"/>
      <c r="C41" s="312"/>
      <c r="D41" s="312"/>
      <c r="E41" s="310"/>
      <c r="F41" s="310"/>
      <c r="G41" s="312"/>
      <c r="H41" s="310"/>
      <c r="I41" s="312"/>
      <c r="J41" s="312"/>
      <c r="K41" s="312"/>
      <c r="L41" s="310"/>
      <c r="M41" s="310"/>
      <c r="N41" s="310"/>
      <c r="O41" s="310"/>
      <c r="P41" s="310"/>
      <c r="Q41" s="310"/>
      <c r="R41" s="310"/>
      <c r="S41" s="309"/>
    </row>
    <row r="42" spans="1:19">
      <c r="A42" s="310"/>
      <c r="B42" s="310"/>
      <c r="C42" s="312"/>
      <c r="D42" s="312"/>
      <c r="E42" s="310"/>
      <c r="F42" s="310"/>
      <c r="G42" s="312"/>
      <c r="H42" s="310"/>
      <c r="I42" s="312"/>
      <c r="J42" s="312"/>
      <c r="K42" s="312"/>
      <c r="L42" s="310"/>
      <c r="M42" s="310"/>
      <c r="N42" s="310"/>
      <c r="O42" s="310"/>
      <c r="P42" s="310"/>
      <c r="Q42" s="310"/>
      <c r="R42" s="310"/>
      <c r="S42" s="309"/>
    </row>
    <row r="43" spans="1:19">
      <c r="A43" s="310"/>
      <c r="B43" s="310"/>
      <c r="C43" s="312"/>
      <c r="D43" s="312"/>
      <c r="E43" s="310"/>
      <c r="F43" s="310"/>
      <c r="G43" s="312"/>
      <c r="H43" s="310"/>
      <c r="I43" s="312"/>
      <c r="J43" s="312"/>
      <c r="K43" s="312"/>
      <c r="L43" s="310"/>
      <c r="M43" s="310"/>
      <c r="N43" s="310"/>
      <c r="O43" s="310"/>
      <c r="P43" s="310"/>
      <c r="Q43" s="310"/>
      <c r="R43" s="310"/>
      <c r="S43" s="309"/>
    </row>
    <row r="44" spans="1:19">
      <c r="A44" s="310"/>
      <c r="B44" s="310"/>
      <c r="C44" s="312"/>
      <c r="D44" s="312"/>
      <c r="E44" s="310"/>
      <c r="F44" s="310"/>
      <c r="G44" s="312"/>
      <c r="H44" s="310"/>
      <c r="I44" s="312"/>
      <c r="J44" s="312"/>
      <c r="K44" s="312"/>
      <c r="L44" s="310"/>
      <c r="M44" s="310"/>
      <c r="N44" s="310"/>
      <c r="O44" s="310"/>
      <c r="P44" s="310"/>
      <c r="Q44" s="310"/>
      <c r="R44" s="310"/>
      <c r="S44" s="309"/>
    </row>
    <row r="45" spans="1:19">
      <c r="A45" s="310"/>
      <c r="B45" s="310"/>
      <c r="C45" s="312"/>
      <c r="D45" s="312"/>
      <c r="E45" s="310"/>
      <c r="F45" s="310"/>
      <c r="G45" s="312"/>
      <c r="H45" s="310"/>
      <c r="I45" s="312"/>
      <c r="J45" s="312"/>
      <c r="K45" s="312"/>
      <c r="L45" s="310"/>
      <c r="M45" s="310"/>
      <c r="N45" s="310"/>
      <c r="O45" s="310"/>
      <c r="P45" s="310"/>
      <c r="Q45" s="310"/>
      <c r="R45" s="310"/>
      <c r="S45" s="309"/>
    </row>
    <row r="46" spans="1:19">
      <c r="A46" s="310"/>
      <c r="B46" s="310"/>
      <c r="C46" s="312"/>
      <c r="D46" s="312"/>
      <c r="E46" s="310"/>
      <c r="F46" s="310"/>
      <c r="G46" s="312"/>
      <c r="H46" s="310"/>
      <c r="I46" s="312"/>
      <c r="J46" s="312"/>
      <c r="K46" s="312"/>
      <c r="L46" s="310"/>
      <c r="M46" s="310"/>
      <c r="N46" s="310"/>
      <c r="O46" s="310"/>
      <c r="P46" s="310"/>
      <c r="Q46" s="310"/>
      <c r="R46" s="310"/>
      <c r="S46" s="309"/>
    </row>
    <row r="47" spans="1:19">
      <c r="A47" s="310"/>
      <c r="B47" s="310"/>
      <c r="C47" s="312"/>
      <c r="D47" s="312"/>
      <c r="E47" s="310"/>
      <c r="F47" s="310"/>
      <c r="G47" s="312"/>
      <c r="H47" s="310"/>
      <c r="I47" s="312"/>
      <c r="J47" s="312"/>
      <c r="K47" s="312"/>
      <c r="L47" s="310"/>
      <c r="M47" s="310"/>
      <c r="N47" s="310"/>
      <c r="O47" s="310"/>
      <c r="P47" s="310"/>
      <c r="Q47" s="310"/>
      <c r="R47" s="310"/>
      <c r="S47" s="309"/>
    </row>
  </sheetData>
  <mergeCells count="2">
    <mergeCell ref="A2:R2"/>
    <mergeCell ref="A3:R3"/>
  </mergeCells>
  <pageMargins left="0.25" right="0.25" top="0.75" bottom="0.75" header="0.3" footer="0.3"/>
  <pageSetup paperSize="9" scale="65" orientation="landscape"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15"/>
  <sheetViews>
    <sheetView workbookViewId="0">
      <selection activeCell="J8" sqref="J8"/>
    </sheetView>
  </sheetViews>
  <sheetFormatPr defaultRowHeight="15.75"/>
  <cols>
    <col min="1" max="1" width="4.5" customWidth="1"/>
    <col min="2" max="2" width="16.25" customWidth="1"/>
  </cols>
  <sheetData>
    <row r="1" spans="1:21">
      <c r="A1" s="324" t="str">
        <f>'PL13.Cải tạo,sc'!A1</f>
        <v>UBND XÃ KỲ VĂN</v>
      </c>
      <c r="B1" s="324"/>
      <c r="C1" s="324"/>
      <c r="D1" s="324"/>
      <c r="E1" s="324"/>
      <c r="F1" s="324"/>
      <c r="G1" s="324"/>
      <c r="H1" s="324"/>
      <c r="I1" s="324"/>
      <c r="J1" s="324"/>
      <c r="K1" s="324"/>
      <c r="L1" s="324"/>
      <c r="M1" s="324"/>
      <c r="N1" s="324"/>
      <c r="O1" s="324"/>
      <c r="P1" s="324"/>
      <c r="Q1" s="324"/>
      <c r="R1" s="324"/>
      <c r="S1" s="324"/>
      <c r="T1" s="324"/>
      <c r="U1" s="325" t="s">
        <v>567</v>
      </c>
    </row>
    <row r="2" spans="1:21">
      <c r="A2" s="584" t="s">
        <v>568</v>
      </c>
      <c r="B2" s="584"/>
      <c r="C2" s="584"/>
      <c r="D2" s="584"/>
      <c r="E2" s="584"/>
      <c r="F2" s="584"/>
      <c r="G2" s="584"/>
      <c r="H2" s="584"/>
      <c r="I2" s="584"/>
      <c r="J2" s="584"/>
      <c r="K2" s="584"/>
      <c r="L2" s="584"/>
      <c r="M2" s="584"/>
      <c r="N2" s="584"/>
      <c r="O2" s="584"/>
      <c r="P2" s="584"/>
      <c r="Q2" s="584"/>
      <c r="R2" s="584"/>
      <c r="S2" s="584"/>
      <c r="T2" s="584"/>
      <c r="U2" s="584"/>
    </row>
    <row r="3" spans="1:21">
      <c r="A3" s="605" t="str">
        <f>'PL14.Dự án ngoài NS'!A3:R3</f>
        <v>(Kèm báo cáo số 204/BC-UBND ngày 24/8/2026 của UBND xã)</v>
      </c>
      <c r="B3" s="604"/>
      <c r="C3" s="604"/>
      <c r="D3" s="604"/>
      <c r="E3" s="604"/>
      <c r="F3" s="604"/>
      <c r="G3" s="604"/>
      <c r="H3" s="604"/>
      <c r="I3" s="604"/>
      <c r="J3" s="604"/>
      <c r="K3" s="604"/>
      <c r="L3" s="604"/>
      <c r="M3" s="604"/>
      <c r="N3" s="604"/>
      <c r="O3" s="604"/>
      <c r="P3" s="604"/>
      <c r="Q3" s="604"/>
      <c r="R3" s="604"/>
      <c r="S3" s="604"/>
      <c r="T3" s="604"/>
      <c r="U3" s="604"/>
    </row>
    <row r="4" spans="1:21">
      <c r="A4" s="327"/>
      <c r="B4" s="326"/>
      <c r="C4" s="326"/>
      <c r="D4" s="328"/>
      <c r="E4" s="328"/>
      <c r="F4" s="326"/>
      <c r="G4" s="329"/>
      <c r="H4" s="330"/>
      <c r="I4" s="326"/>
      <c r="J4" s="326"/>
      <c r="K4" s="326"/>
      <c r="L4" s="328"/>
      <c r="M4" s="328"/>
      <c r="N4" s="326"/>
      <c r="O4" s="327"/>
      <c r="P4" s="331"/>
      <c r="Q4" s="327"/>
      <c r="R4" s="327"/>
      <c r="S4" s="327"/>
      <c r="T4" s="331"/>
      <c r="U4" s="326"/>
    </row>
    <row r="5" spans="1:21" ht="21" customHeight="1">
      <c r="A5" s="581" t="s">
        <v>1</v>
      </c>
      <c r="B5" s="581" t="s">
        <v>569</v>
      </c>
      <c r="C5" s="581"/>
      <c r="D5" s="581"/>
      <c r="E5" s="581"/>
      <c r="F5" s="581"/>
      <c r="G5" s="581"/>
      <c r="H5" s="581"/>
      <c r="I5" s="581"/>
      <c r="J5" s="606" t="s">
        <v>570</v>
      </c>
      <c r="K5" s="581" t="s">
        <v>571</v>
      </c>
      <c r="L5" s="581" t="s">
        <v>572</v>
      </c>
      <c r="M5" s="581" t="s">
        <v>573</v>
      </c>
      <c r="N5" s="581" t="s">
        <v>574</v>
      </c>
      <c r="O5" s="581" t="s">
        <v>575</v>
      </c>
      <c r="P5" s="582" t="s">
        <v>576</v>
      </c>
      <c r="Q5" s="581" t="s">
        <v>577</v>
      </c>
      <c r="R5" s="581"/>
      <c r="S5" s="581"/>
      <c r="T5" s="581"/>
      <c r="U5" s="582" t="s">
        <v>578</v>
      </c>
    </row>
    <row r="6" spans="1:21">
      <c r="A6" s="581"/>
      <c r="B6" s="581" t="s">
        <v>551</v>
      </c>
      <c r="C6" s="581" t="s">
        <v>579</v>
      </c>
      <c r="D6" s="581" t="s">
        <v>580</v>
      </c>
      <c r="E6" s="581" t="s">
        <v>581</v>
      </c>
      <c r="F6" s="581" t="s">
        <v>582</v>
      </c>
      <c r="G6" s="583" t="s">
        <v>583</v>
      </c>
      <c r="H6" s="583" t="s">
        <v>584</v>
      </c>
      <c r="I6" s="581" t="s">
        <v>585</v>
      </c>
      <c r="J6" s="607"/>
      <c r="K6" s="581"/>
      <c r="L6" s="581"/>
      <c r="M6" s="581"/>
      <c r="N6" s="581"/>
      <c r="O6" s="581"/>
      <c r="P6" s="582"/>
      <c r="Q6" s="581" t="s">
        <v>586</v>
      </c>
      <c r="R6" s="581" t="s">
        <v>587</v>
      </c>
      <c r="S6" s="581" t="s">
        <v>588</v>
      </c>
      <c r="T6" s="582" t="s">
        <v>589</v>
      </c>
      <c r="U6" s="582"/>
    </row>
    <row r="7" spans="1:21" ht="100.5" customHeight="1">
      <c r="A7" s="581"/>
      <c r="B7" s="581"/>
      <c r="C7" s="581"/>
      <c r="D7" s="581"/>
      <c r="E7" s="581"/>
      <c r="F7" s="581"/>
      <c r="G7" s="583"/>
      <c r="H7" s="583"/>
      <c r="I7" s="581"/>
      <c r="J7" s="608"/>
      <c r="K7" s="581"/>
      <c r="L7" s="581"/>
      <c r="M7" s="581"/>
      <c r="N7" s="581"/>
      <c r="O7" s="581"/>
      <c r="P7" s="582"/>
      <c r="Q7" s="581"/>
      <c r="R7" s="581"/>
      <c r="S7" s="581"/>
      <c r="T7" s="582"/>
      <c r="U7" s="582"/>
    </row>
    <row r="8" spans="1:21" ht="63.75">
      <c r="A8" s="315">
        <v>1</v>
      </c>
      <c r="B8" s="317" t="s">
        <v>733</v>
      </c>
      <c r="C8" s="317" t="s">
        <v>734</v>
      </c>
      <c r="D8" s="313"/>
      <c r="E8" s="315" t="s">
        <v>732</v>
      </c>
      <c r="F8" s="313"/>
      <c r="G8" s="313"/>
      <c r="H8" s="313"/>
      <c r="I8" s="313"/>
      <c r="J8" s="317" t="s">
        <v>730</v>
      </c>
      <c r="K8" s="313"/>
      <c r="L8" s="313"/>
      <c r="M8" s="314"/>
      <c r="N8" s="315"/>
      <c r="O8" s="316"/>
      <c r="P8" s="314"/>
      <c r="Q8" s="315"/>
      <c r="R8" s="315"/>
      <c r="S8" s="315"/>
      <c r="T8" s="315"/>
      <c r="U8" s="314" t="s">
        <v>731</v>
      </c>
    </row>
    <row r="9" spans="1:21">
      <c r="A9" s="315"/>
      <c r="B9" s="317"/>
      <c r="C9" s="317"/>
      <c r="D9" s="317"/>
      <c r="E9" s="317"/>
      <c r="F9" s="317"/>
      <c r="G9" s="318"/>
      <c r="H9" s="318"/>
      <c r="I9" s="319"/>
      <c r="J9" s="317"/>
      <c r="K9" s="320"/>
      <c r="L9" s="315"/>
      <c r="M9" s="314"/>
      <c r="N9" s="321"/>
      <c r="O9" s="322"/>
      <c r="P9" s="314"/>
      <c r="Q9" s="323"/>
      <c r="R9" s="323"/>
      <c r="S9" s="323"/>
      <c r="T9" s="315"/>
      <c r="U9" s="314"/>
    </row>
    <row r="10" spans="1:21">
      <c r="A10" s="315"/>
      <c r="B10" s="317"/>
      <c r="C10" s="317"/>
      <c r="D10" s="317"/>
      <c r="E10" s="317"/>
      <c r="F10" s="317"/>
      <c r="G10" s="318"/>
      <c r="H10" s="318"/>
      <c r="I10" s="319"/>
      <c r="J10" s="317"/>
      <c r="K10" s="320"/>
      <c r="L10" s="315"/>
      <c r="M10" s="314"/>
      <c r="N10" s="321"/>
      <c r="O10" s="322"/>
      <c r="P10" s="314"/>
      <c r="Q10" s="323"/>
      <c r="R10" s="323"/>
      <c r="S10" s="323"/>
      <c r="T10" s="315"/>
      <c r="U10" s="314"/>
    </row>
    <row r="11" spans="1:21">
      <c r="A11" s="315"/>
      <c r="B11" s="317"/>
      <c r="C11" s="317"/>
      <c r="D11" s="317"/>
      <c r="E11" s="317"/>
      <c r="F11" s="317"/>
      <c r="G11" s="318"/>
      <c r="H11" s="318"/>
      <c r="I11" s="319"/>
      <c r="J11" s="317"/>
      <c r="K11" s="320"/>
      <c r="L11" s="315"/>
      <c r="M11" s="314"/>
      <c r="N11" s="321"/>
      <c r="O11" s="322"/>
      <c r="P11" s="314"/>
      <c r="Q11" s="323"/>
      <c r="R11" s="323"/>
      <c r="S11" s="323"/>
      <c r="T11" s="315"/>
      <c r="U11" s="314"/>
    </row>
    <row r="12" spans="1:21">
      <c r="A12" s="327"/>
      <c r="B12" s="326"/>
      <c r="C12" s="326"/>
      <c r="D12" s="328"/>
      <c r="E12" s="328"/>
      <c r="F12" s="326"/>
      <c r="G12" s="329"/>
      <c r="H12" s="330"/>
      <c r="I12" s="326"/>
      <c r="J12" s="326"/>
      <c r="K12" s="326"/>
      <c r="L12" s="328"/>
      <c r="M12" s="328"/>
      <c r="N12" s="326"/>
      <c r="O12" s="327"/>
      <c r="P12" s="331"/>
      <c r="Q12" s="327"/>
      <c r="R12" s="327"/>
      <c r="S12" s="327"/>
      <c r="T12" s="331"/>
      <c r="U12" s="326"/>
    </row>
    <row r="13" spans="1:21">
      <c r="A13" s="327"/>
      <c r="B13" s="326"/>
      <c r="C13" s="326"/>
      <c r="D13" s="328"/>
      <c r="E13" s="328"/>
      <c r="F13" s="326"/>
      <c r="G13" s="329"/>
      <c r="H13" s="330"/>
      <c r="I13" s="326"/>
      <c r="J13" s="326"/>
      <c r="K13" s="326"/>
      <c r="L13" s="328"/>
      <c r="M13" s="328"/>
      <c r="N13" s="326"/>
      <c r="O13" s="327"/>
      <c r="P13" s="331"/>
      <c r="Q13" s="327"/>
      <c r="R13" s="327"/>
      <c r="S13" s="327"/>
      <c r="T13" s="331"/>
      <c r="U13" s="326"/>
    </row>
    <row r="14" spans="1:21">
      <c r="A14" s="327"/>
      <c r="B14" s="326"/>
      <c r="C14" s="326"/>
      <c r="D14" s="328"/>
      <c r="E14" s="328"/>
      <c r="F14" s="326"/>
      <c r="G14" s="329"/>
      <c r="H14" s="330"/>
      <c r="I14" s="326"/>
      <c r="J14" s="326"/>
      <c r="K14" s="326"/>
      <c r="L14" s="328"/>
      <c r="M14" s="328"/>
      <c r="N14" s="326"/>
      <c r="O14" s="327"/>
      <c r="P14" s="331"/>
      <c r="Q14" s="327"/>
      <c r="R14" s="327"/>
      <c r="S14" s="327"/>
      <c r="T14" s="331"/>
      <c r="U14" s="326"/>
    </row>
    <row r="15" spans="1:21">
      <c r="A15" s="327"/>
      <c r="B15" s="326"/>
      <c r="C15" s="326"/>
      <c r="D15" s="328"/>
      <c r="E15" s="328"/>
      <c r="F15" s="326"/>
      <c r="G15" s="329"/>
      <c r="H15" s="330"/>
      <c r="I15" s="326"/>
      <c r="J15" s="326"/>
      <c r="K15" s="326"/>
      <c r="L15" s="328"/>
      <c r="M15" s="328"/>
      <c r="N15" s="326"/>
      <c r="O15" s="327"/>
      <c r="P15" s="331"/>
      <c r="Q15" s="327"/>
      <c r="R15" s="327"/>
      <c r="S15" s="327"/>
      <c r="T15" s="331"/>
      <c r="U15" s="326"/>
    </row>
  </sheetData>
  <mergeCells count="25">
    <mergeCell ref="A3:U3"/>
    <mergeCell ref="J5:J7"/>
    <mergeCell ref="A2:U2"/>
    <mergeCell ref="A5:A7"/>
    <mergeCell ref="B5:I5"/>
    <mergeCell ref="K5:K7"/>
    <mergeCell ref="L5:L7"/>
    <mergeCell ref="M5:M7"/>
    <mergeCell ref="N5:N7"/>
    <mergeCell ref="O5:O7"/>
    <mergeCell ref="P5:P7"/>
    <mergeCell ref="U5:U7"/>
    <mergeCell ref="B6:B7"/>
    <mergeCell ref="C6:C7"/>
    <mergeCell ref="D6:D7"/>
    <mergeCell ref="E6:E7"/>
    <mergeCell ref="F6:F7"/>
    <mergeCell ref="S6:S7"/>
    <mergeCell ref="T6:T7"/>
    <mergeCell ref="Q5:T5"/>
    <mergeCell ref="G6:G7"/>
    <mergeCell ref="H6:H7"/>
    <mergeCell ref="I6:I7"/>
    <mergeCell ref="Q6:Q7"/>
    <mergeCell ref="R6:R7"/>
  </mergeCells>
  <pageMargins left="0.25" right="0.25" top="0.75" bottom="0.75" header="0.3" footer="0.3"/>
  <pageSetup scale="60"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1"/>
  <sheetViews>
    <sheetView zoomScale="90" zoomScaleNormal="90" workbookViewId="0">
      <pane xSplit="2" ySplit="6" topLeftCell="C7" activePane="bottomRight" state="frozen"/>
      <selection pane="topRight" activeCell="C1" sqref="C1"/>
      <selection pane="bottomLeft" activeCell="A8" sqref="A8"/>
      <selection pane="bottomRight" activeCell="A3" sqref="A3:O3"/>
    </sheetView>
  </sheetViews>
  <sheetFormatPr defaultColWidth="8.75" defaultRowHeight="15.75"/>
  <cols>
    <col min="1" max="1" width="4.5" style="3" customWidth="1"/>
    <col min="2" max="2" width="43.25" style="1" customWidth="1"/>
    <col min="3" max="5" width="8.375" style="14" customWidth="1"/>
    <col min="6" max="6" width="8.375" style="79" customWidth="1"/>
    <col min="7" max="13" width="8.375" style="14" customWidth="1"/>
    <col min="14" max="14" width="8.375" style="79" customWidth="1"/>
    <col min="15" max="15" width="12.125" style="1" customWidth="1"/>
    <col min="16" max="16" width="20.375" style="3" customWidth="1"/>
    <col min="17" max="16384" width="8.75" style="1"/>
  </cols>
  <sheetData>
    <row r="1" spans="1:16" s="5" customFormat="1" ht="21" customHeight="1">
      <c r="A1" s="24" t="str">
        <f>'Thu 2026'!A1</f>
        <v>UBND XÃ KỲ VĂN</v>
      </c>
      <c r="C1" s="25"/>
      <c r="D1" s="25"/>
      <c r="E1" s="25"/>
      <c r="F1" s="78"/>
      <c r="G1" s="25"/>
      <c r="H1" s="25"/>
      <c r="I1" s="25"/>
      <c r="J1" s="25"/>
      <c r="K1" s="25"/>
      <c r="L1" s="25"/>
      <c r="M1" s="25"/>
      <c r="N1" s="78"/>
      <c r="P1" s="45"/>
    </row>
    <row r="2" spans="1:16" ht="21.6" customHeight="1">
      <c r="A2" s="472" t="s">
        <v>36</v>
      </c>
      <c r="B2" s="472"/>
      <c r="C2" s="472"/>
      <c r="D2" s="472"/>
      <c r="E2" s="472"/>
      <c r="F2" s="473"/>
      <c r="G2" s="472"/>
      <c r="H2" s="472"/>
      <c r="I2" s="472"/>
      <c r="J2" s="472"/>
      <c r="K2" s="472"/>
      <c r="L2" s="472"/>
      <c r="M2" s="472"/>
      <c r="N2" s="473"/>
      <c r="O2" s="472"/>
    </row>
    <row r="3" spans="1:16">
      <c r="A3" s="593" t="str">
        <f>'Thu 2026'!A3:K3</f>
        <v>(Kèm báo cáo số 204/BC-UBND ngày 24/8/2026 của UBND xã)</v>
      </c>
      <c r="B3" s="593"/>
      <c r="C3" s="593"/>
      <c r="D3" s="593"/>
      <c r="E3" s="593"/>
      <c r="F3" s="593"/>
      <c r="G3" s="593"/>
      <c r="H3" s="593"/>
      <c r="I3" s="593"/>
      <c r="J3" s="593"/>
      <c r="K3" s="593"/>
      <c r="L3" s="593"/>
      <c r="M3" s="593"/>
      <c r="N3" s="593"/>
      <c r="O3" s="593"/>
    </row>
    <row r="4" spans="1:16" ht="18" customHeight="1">
      <c r="P4" s="107"/>
    </row>
    <row r="5" spans="1:16" s="7" customFormat="1" ht="27" customHeight="1">
      <c r="A5" s="463" t="s">
        <v>1</v>
      </c>
      <c r="B5" s="463" t="s">
        <v>2</v>
      </c>
      <c r="C5" s="474" t="s">
        <v>29</v>
      </c>
      <c r="D5" s="475"/>
      <c r="E5" s="475"/>
      <c r="F5" s="476"/>
      <c r="G5" s="474" t="s">
        <v>34</v>
      </c>
      <c r="H5" s="475"/>
      <c r="I5" s="475"/>
      <c r="J5" s="477"/>
      <c r="K5" s="474" t="s">
        <v>35</v>
      </c>
      <c r="L5" s="475"/>
      <c r="M5" s="475"/>
      <c r="N5" s="476"/>
      <c r="O5" s="463" t="s">
        <v>3</v>
      </c>
      <c r="P5" s="109"/>
    </row>
    <row r="6" spans="1:16" s="13" customFormat="1" ht="27.6" customHeight="1">
      <c r="A6" s="464"/>
      <c r="B6" s="464"/>
      <c r="C6" s="68" t="s">
        <v>30</v>
      </c>
      <c r="D6" s="68" t="s">
        <v>31</v>
      </c>
      <c r="E6" s="68" t="s">
        <v>32</v>
      </c>
      <c r="F6" s="80" t="s">
        <v>33</v>
      </c>
      <c r="G6" s="68" t="s">
        <v>30</v>
      </c>
      <c r="H6" s="68" t="s">
        <v>31</v>
      </c>
      <c r="I6" s="68" t="s">
        <v>32</v>
      </c>
      <c r="J6" s="68" t="s">
        <v>33</v>
      </c>
      <c r="K6" s="68" t="s">
        <v>30</v>
      </c>
      <c r="L6" s="68" t="s">
        <v>31</v>
      </c>
      <c r="M6" s="68" t="s">
        <v>32</v>
      </c>
      <c r="N6" s="80" t="s">
        <v>33</v>
      </c>
      <c r="O6" s="464"/>
    </row>
    <row r="7" spans="1:16" s="51" customFormat="1" ht="19.149999999999999" customHeight="1">
      <c r="A7" s="47"/>
      <c r="B7" s="47" t="str">
        <f>+'[1]PL.Tang thu DT 2026-2025'!$B$25</f>
        <v>Xã Kỳ Văn</v>
      </c>
      <c r="C7" s="48">
        <f>SUM(C8:C20)</f>
        <v>12120</v>
      </c>
      <c r="D7" s="48">
        <f t="shared" ref="D7:F7" si="0">SUM(D8:D20)</f>
        <v>0</v>
      </c>
      <c r="E7" s="48">
        <f t="shared" si="0"/>
        <v>6417.5</v>
      </c>
      <c r="F7" s="48">
        <f t="shared" si="0"/>
        <v>5702.5</v>
      </c>
      <c r="G7" s="48">
        <f t="shared" ref="G7" si="1">SUM(G8:G20)</f>
        <v>12120</v>
      </c>
      <c r="H7" s="48">
        <f t="shared" ref="H7" si="2">SUM(H8:H20)</f>
        <v>0</v>
      </c>
      <c r="I7" s="48">
        <f t="shared" ref="I7" si="3">SUM(I8:I20)</f>
        <v>6417.5</v>
      </c>
      <c r="J7" s="48">
        <f t="shared" ref="J7" si="4">SUM(J8:J20)</f>
        <v>5702.5</v>
      </c>
      <c r="K7" s="48">
        <f t="shared" ref="K7" si="5">SUM(K8:K20)</f>
        <v>26785.793412999996</v>
      </c>
      <c r="L7" s="48">
        <f t="shared" ref="L7" si="6">SUM(L8:L20)</f>
        <v>1495.9279920000001</v>
      </c>
      <c r="M7" s="48">
        <f t="shared" ref="M7" si="7">SUM(M8:M20)</f>
        <v>13776.250375</v>
      </c>
      <c r="N7" s="48">
        <f t="shared" ref="N7" si="8">SUM(N8:N20)</f>
        <v>11513.615045999999</v>
      </c>
      <c r="O7" s="49"/>
      <c r="P7" s="50"/>
    </row>
    <row r="8" spans="1:16" s="22" customFormat="1" ht="19.149999999999999" customHeight="1">
      <c r="A8" s="10" t="s">
        <v>8</v>
      </c>
      <c r="B8" s="11" t="s">
        <v>9</v>
      </c>
      <c r="C8" s="44"/>
      <c r="D8" s="71"/>
      <c r="E8" s="81"/>
      <c r="F8" s="81"/>
      <c r="G8" s="44">
        <f>SUM(H8:J8)</f>
        <v>0</v>
      </c>
      <c r="H8" s="71"/>
      <c r="I8" s="81"/>
      <c r="J8" s="81"/>
      <c r="K8" s="44">
        <f>SUM(L8:N8)</f>
        <v>0</v>
      </c>
      <c r="L8" s="71"/>
      <c r="M8" s="71"/>
      <c r="N8" s="71"/>
      <c r="O8" s="21"/>
      <c r="P8" s="46"/>
    </row>
    <row r="9" spans="1:16" s="22" customFormat="1" ht="19.149999999999999" customHeight="1">
      <c r="A9" s="10" t="s">
        <v>8</v>
      </c>
      <c r="B9" s="11" t="s">
        <v>10</v>
      </c>
      <c r="C9" s="44">
        <f t="shared" ref="C9:C20" si="9">SUM(D9:F9)</f>
        <v>0</v>
      </c>
      <c r="D9" s="71"/>
      <c r="E9" s="71"/>
      <c r="F9" s="72"/>
      <c r="G9" s="44">
        <f t="shared" ref="G9:G20" si="10">SUM(H9:J9)</f>
        <v>0</v>
      </c>
      <c r="H9" s="71"/>
      <c r="I9" s="71"/>
      <c r="J9" s="72"/>
      <c r="K9" s="44">
        <f t="shared" ref="K9:K20" si="11">SUM(L9:N9)</f>
        <v>0</v>
      </c>
      <c r="L9" s="71"/>
      <c r="M9" s="71"/>
      <c r="N9" s="71"/>
      <c r="O9" s="21"/>
      <c r="P9" s="46"/>
    </row>
    <row r="10" spans="1:16" s="22" customFormat="1" ht="19.149999999999999" customHeight="1">
      <c r="A10" s="10" t="s">
        <v>8</v>
      </c>
      <c r="B10" s="11" t="s">
        <v>11</v>
      </c>
      <c r="C10" s="44">
        <f>SUM(D10:F10)</f>
        <v>4260</v>
      </c>
      <c r="D10" s="71"/>
      <c r="E10" s="71">
        <f>4260-F10-D10</f>
        <v>2130</v>
      </c>
      <c r="F10" s="72">
        <v>2130</v>
      </c>
      <c r="G10" s="44">
        <f t="shared" si="10"/>
        <v>4260</v>
      </c>
      <c r="H10" s="71"/>
      <c r="I10" s="71">
        <f>4260-J10-H10</f>
        <v>2130</v>
      </c>
      <c r="J10" s="72">
        <v>2130</v>
      </c>
      <c r="K10" s="44">
        <f>SUM(L10:N10)</f>
        <v>12958.146287</v>
      </c>
      <c r="L10" s="112"/>
      <c r="M10" s="113">
        <v>6479.0731210000004</v>
      </c>
      <c r="N10" s="113">
        <v>6479.0731660000001</v>
      </c>
      <c r="O10" s="108"/>
      <c r="P10" s="46"/>
    </row>
    <row r="11" spans="1:16" s="22" customFormat="1" ht="19.149999999999999" customHeight="1">
      <c r="A11" s="10" t="s">
        <v>8</v>
      </c>
      <c r="B11" s="11" t="s">
        <v>12</v>
      </c>
      <c r="C11" s="44">
        <f t="shared" si="9"/>
        <v>1000</v>
      </c>
      <c r="D11" s="71"/>
      <c r="E11" s="71">
        <f>1000-F11-D11</f>
        <v>500</v>
      </c>
      <c r="F11" s="72">
        <v>500</v>
      </c>
      <c r="G11" s="44">
        <f t="shared" si="10"/>
        <v>1000</v>
      </c>
      <c r="H11" s="71"/>
      <c r="I11" s="71">
        <f>1000-J11-H11</f>
        <v>500</v>
      </c>
      <c r="J11" s="72">
        <v>500</v>
      </c>
      <c r="K11" s="119">
        <f t="shared" si="11"/>
        <v>829.37372800000003</v>
      </c>
      <c r="L11" s="112"/>
      <c r="M11" s="114">
        <v>829.37372800000003</v>
      </c>
      <c r="N11" s="112"/>
      <c r="O11" s="21"/>
      <c r="P11" s="46"/>
    </row>
    <row r="12" spans="1:16" s="22" customFormat="1" ht="19.149999999999999" customHeight="1">
      <c r="A12" s="10" t="s">
        <v>8</v>
      </c>
      <c r="B12" s="11" t="s">
        <v>13</v>
      </c>
      <c r="C12" s="44">
        <f t="shared" si="9"/>
        <v>0</v>
      </c>
      <c r="D12" s="71"/>
      <c r="E12" s="71"/>
      <c r="F12" s="72"/>
      <c r="G12" s="44">
        <f t="shared" si="10"/>
        <v>0</v>
      </c>
      <c r="H12" s="71"/>
      <c r="I12" s="71"/>
      <c r="J12" s="72"/>
      <c r="K12" s="44">
        <f t="shared" si="11"/>
        <v>0</v>
      </c>
      <c r="L12" s="112"/>
      <c r="M12" s="112"/>
      <c r="N12" s="112"/>
      <c r="O12" s="21"/>
      <c r="P12" s="46"/>
    </row>
    <row r="13" spans="1:16" s="22" customFormat="1" ht="19.149999999999999" customHeight="1">
      <c r="A13" s="10" t="s">
        <v>8</v>
      </c>
      <c r="B13" s="11" t="s">
        <v>14</v>
      </c>
      <c r="C13" s="44">
        <f t="shared" si="9"/>
        <v>3500</v>
      </c>
      <c r="D13" s="71"/>
      <c r="E13" s="71">
        <f>3500-F13-D13</f>
        <v>1750</v>
      </c>
      <c r="F13" s="72">
        <v>1750</v>
      </c>
      <c r="G13" s="44">
        <f t="shared" si="10"/>
        <v>3500</v>
      </c>
      <c r="H13" s="71"/>
      <c r="I13" s="71">
        <f>3500-J13-H13</f>
        <v>1750</v>
      </c>
      <c r="J13" s="72">
        <v>1750</v>
      </c>
      <c r="K13" s="119">
        <f t="shared" si="11"/>
        <v>3202.4974229999998</v>
      </c>
      <c r="L13" s="112"/>
      <c r="M13" s="114">
        <v>1601.2486939999999</v>
      </c>
      <c r="N13" s="114">
        <v>1601.2487289999999</v>
      </c>
      <c r="O13" s="21"/>
      <c r="P13" s="46"/>
    </row>
    <row r="14" spans="1:16" s="22" customFormat="1" ht="19.149999999999999" customHeight="1">
      <c r="A14" s="10" t="s">
        <v>8</v>
      </c>
      <c r="B14" s="11" t="s">
        <v>15</v>
      </c>
      <c r="C14" s="44">
        <f t="shared" si="9"/>
        <v>200</v>
      </c>
      <c r="D14" s="71"/>
      <c r="E14" s="71">
        <f>200-F14-D14</f>
        <v>0</v>
      </c>
      <c r="F14" s="72">
        <v>200</v>
      </c>
      <c r="G14" s="44">
        <f t="shared" si="10"/>
        <v>200</v>
      </c>
      <c r="H14" s="71"/>
      <c r="I14" s="71">
        <f>200-J14-H14</f>
        <v>0</v>
      </c>
      <c r="J14" s="72">
        <v>200</v>
      </c>
      <c r="K14" s="119">
        <f t="shared" si="11"/>
        <v>603.83600000000001</v>
      </c>
      <c r="L14" s="115">
        <v>73.725999999999999</v>
      </c>
      <c r="M14" s="114">
        <f>603.836-N14-L14</f>
        <v>237.11</v>
      </c>
      <c r="N14" s="114">
        <v>293</v>
      </c>
      <c r="O14" s="21"/>
      <c r="P14" s="46"/>
    </row>
    <row r="15" spans="1:16" s="22" customFormat="1" ht="19.149999999999999" customHeight="1">
      <c r="A15" s="10" t="s">
        <v>8</v>
      </c>
      <c r="B15" s="11" t="s">
        <v>16</v>
      </c>
      <c r="C15" s="44">
        <f t="shared" si="9"/>
        <v>10</v>
      </c>
      <c r="D15" s="71"/>
      <c r="E15" s="71">
        <f>10-F15-D15</f>
        <v>0</v>
      </c>
      <c r="F15" s="72">
        <v>10</v>
      </c>
      <c r="G15" s="44">
        <f t="shared" si="10"/>
        <v>10</v>
      </c>
      <c r="H15" s="71"/>
      <c r="I15" s="71">
        <f>10-J15-H15</f>
        <v>0</v>
      </c>
      <c r="J15" s="72">
        <v>10</v>
      </c>
      <c r="K15" s="44">
        <f t="shared" si="11"/>
        <v>0.46611599999999997</v>
      </c>
      <c r="L15" s="115"/>
      <c r="M15" s="116">
        <v>0</v>
      </c>
      <c r="N15" s="116">
        <v>0.46611599999999997</v>
      </c>
      <c r="O15" s="21"/>
      <c r="P15" s="46"/>
    </row>
    <row r="16" spans="1:16" s="22" customFormat="1" ht="19.149999999999999" customHeight="1">
      <c r="A16" s="10" t="s">
        <v>8</v>
      </c>
      <c r="B16" s="11" t="s">
        <v>17</v>
      </c>
      <c r="C16" s="44">
        <f t="shared" si="9"/>
        <v>100</v>
      </c>
      <c r="D16" s="71"/>
      <c r="E16" s="71">
        <f>100-F16-D16</f>
        <v>57.5</v>
      </c>
      <c r="F16" s="82">
        <v>42.5</v>
      </c>
      <c r="G16" s="44">
        <f t="shared" si="10"/>
        <v>100</v>
      </c>
      <c r="H16" s="71"/>
      <c r="I16" s="71">
        <f>100-J16-H16</f>
        <v>57.5</v>
      </c>
      <c r="J16" s="82">
        <v>42.5</v>
      </c>
      <c r="K16" s="119">
        <f t="shared" si="11"/>
        <v>12.427374</v>
      </c>
      <c r="L16" s="115">
        <v>1.8641019999999999</v>
      </c>
      <c r="M16" s="114">
        <v>5.281631</v>
      </c>
      <c r="N16" s="114">
        <v>5.2816409999999996</v>
      </c>
      <c r="O16" s="21"/>
      <c r="P16" s="46"/>
    </row>
    <row r="17" spans="1:16" s="22" customFormat="1" ht="19.149999999999999" customHeight="1">
      <c r="A17" s="10" t="s">
        <v>8</v>
      </c>
      <c r="B17" s="11" t="s">
        <v>18</v>
      </c>
      <c r="C17" s="44">
        <f t="shared" si="9"/>
        <v>3000</v>
      </c>
      <c r="D17" s="71"/>
      <c r="E17" s="71">
        <f>3000-F17-D17</f>
        <v>1980</v>
      </c>
      <c r="F17" s="72">
        <v>1020</v>
      </c>
      <c r="G17" s="44">
        <f t="shared" si="10"/>
        <v>3000</v>
      </c>
      <c r="H17" s="71"/>
      <c r="I17" s="71">
        <f>3000-J17-H17</f>
        <v>1980</v>
      </c>
      <c r="J17" s="72">
        <v>1020</v>
      </c>
      <c r="K17" s="119">
        <f>SUM(L17:N17)</f>
        <v>9048.71198</v>
      </c>
      <c r="L17" s="112">
        <v>1357.306795</v>
      </c>
      <c r="M17" s="114">
        <v>4614.8431060000003</v>
      </c>
      <c r="N17" s="114">
        <v>3076.5620789999998</v>
      </c>
      <c r="O17" s="21"/>
      <c r="P17" s="46"/>
    </row>
    <row r="18" spans="1:16" s="22" customFormat="1" ht="30" customHeight="1">
      <c r="A18" s="10" t="s">
        <v>8</v>
      </c>
      <c r="B18" s="11" t="s">
        <v>19</v>
      </c>
      <c r="C18" s="44">
        <f t="shared" si="9"/>
        <v>0</v>
      </c>
      <c r="D18" s="71"/>
      <c r="E18" s="71"/>
      <c r="F18" s="72"/>
      <c r="G18" s="44">
        <f t="shared" si="10"/>
        <v>0</v>
      </c>
      <c r="H18" s="71"/>
      <c r="I18" s="71"/>
      <c r="J18" s="72"/>
      <c r="K18" s="118">
        <f t="shared" si="11"/>
        <v>14.370687999999999</v>
      </c>
      <c r="L18" s="117"/>
      <c r="M18" s="116">
        <f>14.370688-N18</f>
        <v>7.1853429999999996</v>
      </c>
      <c r="N18" s="116">
        <v>7.1853449999999999</v>
      </c>
      <c r="O18" s="21"/>
      <c r="P18" s="46"/>
    </row>
    <row r="19" spans="1:16" s="22" customFormat="1" ht="19.149999999999999" customHeight="1">
      <c r="A19" s="10" t="s">
        <v>8</v>
      </c>
      <c r="B19" s="11" t="s">
        <v>20</v>
      </c>
      <c r="C19" s="44">
        <f t="shared" si="9"/>
        <v>20</v>
      </c>
      <c r="D19" s="71"/>
      <c r="E19" s="71">
        <f>20-F19-D19</f>
        <v>0</v>
      </c>
      <c r="F19" s="72">
        <v>20</v>
      </c>
      <c r="G19" s="44">
        <f t="shared" si="10"/>
        <v>20</v>
      </c>
      <c r="H19" s="71"/>
      <c r="I19" s="71">
        <f>20-J19-H19</f>
        <v>0</v>
      </c>
      <c r="J19" s="72">
        <v>20</v>
      </c>
      <c r="K19" s="120">
        <f t="shared" si="11"/>
        <v>115.96381700000001</v>
      </c>
      <c r="L19" s="112">
        <v>63.031095000000001</v>
      </c>
      <c r="M19" s="114">
        <v>2.1347520000000002</v>
      </c>
      <c r="N19" s="112">
        <v>50.797969999999999</v>
      </c>
      <c r="O19" s="21"/>
      <c r="P19" s="46"/>
    </row>
    <row r="20" spans="1:16" s="22" customFormat="1" ht="27" customHeight="1">
      <c r="A20" s="10" t="s">
        <v>8</v>
      </c>
      <c r="B20" s="11" t="s">
        <v>21</v>
      </c>
      <c r="C20" s="44">
        <f t="shared" si="9"/>
        <v>30</v>
      </c>
      <c r="D20" s="71"/>
      <c r="E20" s="71">
        <f>30-F20-D20</f>
        <v>0</v>
      </c>
      <c r="F20" s="72">
        <v>30</v>
      </c>
      <c r="G20" s="44">
        <f t="shared" si="10"/>
        <v>30</v>
      </c>
      <c r="H20" s="71"/>
      <c r="I20" s="71">
        <f>30-J20-H20</f>
        <v>0</v>
      </c>
      <c r="J20" s="72">
        <v>30</v>
      </c>
      <c r="K20" s="44">
        <f t="shared" si="11"/>
        <v>0</v>
      </c>
      <c r="L20" s="71"/>
      <c r="M20" s="71"/>
      <c r="N20" s="71"/>
      <c r="O20" s="21"/>
      <c r="P20" s="46"/>
    </row>
    <row r="21" spans="1:16">
      <c r="L21" s="461" t="s">
        <v>232</v>
      </c>
      <c r="M21" s="461"/>
    </row>
  </sheetData>
  <autoFilter ref="A6:P20"/>
  <mergeCells count="9">
    <mergeCell ref="L21:M21"/>
    <mergeCell ref="A2:O2"/>
    <mergeCell ref="C5:F5"/>
    <mergeCell ref="G5:J5"/>
    <mergeCell ref="K5:N5"/>
    <mergeCell ref="A5:A6"/>
    <mergeCell ref="B5:B6"/>
    <mergeCell ref="O5:O6"/>
    <mergeCell ref="A3:O3"/>
  </mergeCells>
  <pageMargins left="0.25" right="0.25" top="0.75" bottom="0.75" header="0.3" footer="0.3"/>
  <pageSetup paperSize="9" scale="8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E198"/>
  <sheetViews>
    <sheetView zoomScale="90" zoomScaleNormal="90" workbookViewId="0">
      <pane xSplit="2" ySplit="5" topLeftCell="C6" activePane="bottomRight" state="frozen"/>
      <selection pane="topRight" activeCell="C1" sqref="C1"/>
      <selection pane="bottomLeft" activeCell="A6" sqref="A6"/>
      <selection pane="bottomRight" activeCell="A3" sqref="A3:D3"/>
    </sheetView>
  </sheetViews>
  <sheetFormatPr defaultColWidth="8.75" defaultRowHeight="15.75"/>
  <cols>
    <col min="1" max="1" width="7.125" style="3" customWidth="1"/>
    <col min="2" max="2" width="80.625" style="1" customWidth="1"/>
    <col min="3" max="3" width="18.375" style="14" customWidth="1"/>
    <col min="4" max="4" width="15.625" style="1" customWidth="1"/>
    <col min="5" max="5" width="20.375" style="46" customWidth="1"/>
    <col min="6" max="16384" width="8.75" style="1"/>
  </cols>
  <sheetData>
    <row r="1" spans="1:5" ht="24" customHeight="1">
      <c r="A1" s="24" t="str">
        <f>'Thu 2026'!A1</f>
        <v>UBND XÃ KỲ VĂN</v>
      </c>
    </row>
    <row r="2" spans="1:5" ht="39.6" customHeight="1">
      <c r="A2" s="472" t="s">
        <v>37</v>
      </c>
      <c r="B2" s="472"/>
      <c r="C2" s="472"/>
      <c r="D2" s="472"/>
    </row>
    <row r="3" spans="1:5">
      <c r="A3" s="593" t="str">
        <f>'Thu 2026'!A3:K3</f>
        <v>(Kèm báo cáo số 204/BC-UBND ngày 24/8/2026 của UBND xã)</v>
      </c>
      <c r="B3" s="593"/>
      <c r="C3" s="593"/>
      <c r="D3" s="593"/>
    </row>
    <row r="4" spans="1:5" ht="26.45" customHeight="1">
      <c r="D4" s="1" t="s">
        <v>22</v>
      </c>
    </row>
    <row r="5" spans="1:5" s="7" customFormat="1" ht="27" customHeight="1">
      <c r="A5" s="6" t="s">
        <v>1</v>
      </c>
      <c r="B5" s="6" t="s">
        <v>2</v>
      </c>
      <c r="C5" s="15" t="s">
        <v>39</v>
      </c>
      <c r="D5" s="6" t="s">
        <v>3</v>
      </c>
      <c r="E5" s="13"/>
    </row>
    <row r="6" spans="1:5" s="64" customFormat="1" ht="20.45" hidden="1" customHeight="1">
      <c r="A6" s="76"/>
      <c r="B6" s="76" t="str">
        <f>+'[1]PL.Tang thu DT 2026-2025'!$B$12</f>
        <v>Xã Thạch Lạc</v>
      </c>
      <c r="C6" s="77"/>
      <c r="D6" s="76"/>
      <c r="E6" s="65" t="str">
        <f t="shared" ref="E6:E12" si="0">+B6</f>
        <v>Xã Thạch Lạc</v>
      </c>
    </row>
    <row r="7" spans="1:5" s="64" customFormat="1" ht="20.45" hidden="1" customHeight="1">
      <c r="A7" s="76"/>
      <c r="B7" s="76" t="str">
        <f>+'[1]PL.Tang thu DT 2026-2025'!$B$13</f>
        <v>Xã Đồng Tiến</v>
      </c>
      <c r="C7" s="77"/>
      <c r="D7" s="76"/>
      <c r="E7" s="65" t="str">
        <f t="shared" si="0"/>
        <v>Xã Đồng Tiến</v>
      </c>
    </row>
    <row r="8" spans="1:5" s="64" customFormat="1" ht="20.45" hidden="1" customHeight="1">
      <c r="A8" s="76"/>
      <c r="B8" s="76" t="str">
        <f>+'[1]PL.Tang thu DT 2026-2025'!$B$14</f>
        <v>Xã Thạch Khê</v>
      </c>
      <c r="C8" s="77"/>
      <c r="D8" s="76"/>
      <c r="E8" s="65" t="str">
        <f t="shared" si="0"/>
        <v>Xã Thạch Khê</v>
      </c>
    </row>
    <row r="9" spans="1:5" s="64" customFormat="1" ht="20.45" hidden="1" customHeight="1">
      <c r="A9" s="76"/>
      <c r="B9" s="76" t="str">
        <f>+'[1]PL.Tang thu DT 2026-2025'!$B$15</f>
        <v>Xã Cẩm Bình</v>
      </c>
      <c r="C9" s="77"/>
      <c r="D9" s="76"/>
      <c r="E9" s="65" t="str">
        <f t="shared" si="0"/>
        <v>Xã Cẩm Bình</v>
      </c>
    </row>
    <row r="10" spans="1:5" s="64" customFormat="1" ht="20.45" hidden="1" customHeight="1">
      <c r="A10" s="76"/>
      <c r="B10" s="76" t="str">
        <f>+'[1]PL.Tang thu DT 2026-2025'!$B$22</f>
        <v>Xã Kỳ Xuân</v>
      </c>
      <c r="C10" s="77"/>
      <c r="D10" s="76"/>
      <c r="E10" s="65" t="str">
        <f t="shared" si="0"/>
        <v>Xã Kỳ Xuân</v>
      </c>
    </row>
    <row r="11" spans="1:5" s="64" customFormat="1" ht="20.45" hidden="1" customHeight="1">
      <c r="A11" s="76"/>
      <c r="B11" s="76" t="str">
        <f>+'[1]PL.Tang thu DT 2026-2025'!$B$23</f>
        <v>Xã Kỳ Anh</v>
      </c>
      <c r="C11" s="77"/>
      <c r="D11" s="76"/>
      <c r="E11" s="65" t="str">
        <f t="shared" si="0"/>
        <v>Xã Kỳ Anh</v>
      </c>
    </row>
    <row r="12" spans="1:5" s="64" customFormat="1" ht="20.45" hidden="1" customHeight="1">
      <c r="A12" s="76"/>
      <c r="B12" s="76" t="str">
        <f>+'[1]PL.Tang thu DT 2026-2025'!$B$24</f>
        <v>Xã Kỳ Hoa</v>
      </c>
      <c r="C12" s="77"/>
      <c r="D12" s="76"/>
      <c r="E12" s="65" t="str">
        <f t="shared" si="0"/>
        <v>Xã Kỳ Hoa</v>
      </c>
    </row>
    <row r="13" spans="1:5" s="64" customFormat="1" ht="20.45" customHeight="1">
      <c r="A13" s="76"/>
      <c r="B13" s="76" t="str">
        <f>+'[1]PL.Tang thu DT 2026-2025'!$B$25</f>
        <v>Xã Kỳ Văn</v>
      </c>
      <c r="C13" s="77"/>
      <c r="D13" s="76"/>
      <c r="E13" s="65"/>
    </row>
    <row r="14" spans="1:5" s="19" customFormat="1" ht="20.45" customHeight="1">
      <c r="A14" s="429" t="s">
        <v>4</v>
      </c>
      <c r="B14" s="430" t="s">
        <v>38</v>
      </c>
      <c r="C14" s="437">
        <f>+'Thu 2026'!J25</f>
        <v>11056.065008</v>
      </c>
      <c r="D14" s="430"/>
      <c r="E14" s="46"/>
    </row>
    <row r="15" spans="1:5" s="19" customFormat="1" ht="20.45" customHeight="1">
      <c r="A15" s="429" t="s">
        <v>208</v>
      </c>
      <c r="B15" s="438" t="s">
        <v>235</v>
      </c>
      <c r="C15" s="439">
        <f>C16+C28+C36</f>
        <v>3273.6344880000001</v>
      </c>
      <c r="D15" s="430"/>
      <c r="E15" s="46"/>
    </row>
    <row r="16" spans="1:5" s="19" customFormat="1" ht="20.45" customHeight="1">
      <c r="A16" s="440" t="s">
        <v>4</v>
      </c>
      <c r="B16" s="441" t="s">
        <v>236</v>
      </c>
      <c r="C16" s="442">
        <f>SUM(C17:C27)</f>
        <v>1023.1664880000001</v>
      </c>
      <c r="D16" s="430"/>
      <c r="E16" s="46"/>
    </row>
    <row r="17" spans="1:5" s="19" customFormat="1" ht="20.45" customHeight="1">
      <c r="A17" s="443">
        <v>1</v>
      </c>
      <c r="B17" s="444" t="s">
        <v>237</v>
      </c>
      <c r="C17" s="445">
        <f>292.845-5.445</f>
        <v>287.40000000000003</v>
      </c>
      <c r="D17" s="430"/>
      <c r="E17" s="46"/>
    </row>
    <row r="18" spans="1:5" s="19" customFormat="1" ht="20.45" customHeight="1">
      <c r="A18" s="443">
        <v>2</v>
      </c>
      <c r="B18" s="444" t="s">
        <v>238</v>
      </c>
      <c r="C18" s="445">
        <f>128.9-16.4</f>
        <v>112.5</v>
      </c>
      <c r="D18" s="430"/>
      <c r="E18" s="46"/>
    </row>
    <row r="19" spans="1:5" s="19" customFormat="1" ht="20.45" customHeight="1">
      <c r="A19" s="443">
        <v>3</v>
      </c>
      <c r="B19" s="444" t="s">
        <v>239</v>
      </c>
      <c r="C19" s="445">
        <v>115.3</v>
      </c>
      <c r="D19" s="430"/>
      <c r="E19" s="46"/>
    </row>
    <row r="20" spans="1:5" s="19" customFormat="1" ht="20.45" customHeight="1">
      <c r="A20" s="443">
        <v>4</v>
      </c>
      <c r="B20" s="444" t="s">
        <v>240</v>
      </c>
      <c r="C20" s="445">
        <v>83.256488000000004</v>
      </c>
      <c r="D20" s="430"/>
      <c r="E20" s="46"/>
    </row>
    <row r="21" spans="1:5" s="19" customFormat="1" ht="36" customHeight="1">
      <c r="A21" s="443">
        <v>5</v>
      </c>
      <c r="B21" s="444" t="s">
        <v>241</v>
      </c>
      <c r="C21" s="445">
        <v>30</v>
      </c>
      <c r="D21" s="430"/>
      <c r="E21" s="46"/>
    </row>
    <row r="22" spans="1:5" s="19" customFormat="1" ht="41.25" customHeight="1">
      <c r="A22" s="443">
        <v>6</v>
      </c>
      <c r="B22" s="444" t="s">
        <v>242</v>
      </c>
      <c r="C22" s="445">
        <v>240</v>
      </c>
      <c r="D22" s="430"/>
      <c r="E22" s="46"/>
    </row>
    <row r="23" spans="1:5" s="19" customFormat="1" ht="43.5" customHeight="1">
      <c r="A23" s="443">
        <v>7</v>
      </c>
      <c r="B23" s="444" t="s">
        <v>243</v>
      </c>
      <c r="C23" s="445">
        <v>89.34</v>
      </c>
      <c r="D23" s="430"/>
      <c r="E23" s="46"/>
    </row>
    <row r="24" spans="1:5" s="19" customFormat="1" ht="20.45" customHeight="1">
      <c r="A24" s="443">
        <v>8</v>
      </c>
      <c r="B24" s="444" t="s">
        <v>244</v>
      </c>
      <c r="C24" s="445">
        <v>28.74</v>
      </c>
      <c r="D24" s="430"/>
      <c r="E24" s="46"/>
    </row>
    <row r="25" spans="1:5" s="19" customFormat="1" ht="20.45" customHeight="1">
      <c r="A25" s="443">
        <v>9</v>
      </c>
      <c r="B25" s="444" t="s">
        <v>245</v>
      </c>
      <c r="C25" s="445">
        <v>11.25</v>
      </c>
      <c r="D25" s="430"/>
      <c r="E25" s="46"/>
    </row>
    <row r="26" spans="1:5" s="19" customFormat="1" ht="20.45" customHeight="1">
      <c r="A26" s="443">
        <v>10</v>
      </c>
      <c r="B26" s="444" t="s">
        <v>246</v>
      </c>
      <c r="C26" s="445">
        <v>13.23</v>
      </c>
      <c r="D26" s="430"/>
      <c r="E26" s="46"/>
    </row>
    <row r="27" spans="1:5" s="19" customFormat="1" ht="20.45" customHeight="1">
      <c r="A27" s="443">
        <v>11</v>
      </c>
      <c r="B27" s="444" t="s">
        <v>247</v>
      </c>
      <c r="C27" s="445">
        <v>12.15</v>
      </c>
      <c r="D27" s="430"/>
      <c r="E27" s="46"/>
    </row>
    <row r="28" spans="1:5" s="19" customFormat="1" ht="20.45" customHeight="1">
      <c r="A28" s="429" t="s">
        <v>23</v>
      </c>
      <c r="B28" s="441" t="s">
        <v>248</v>
      </c>
      <c r="C28" s="446">
        <f>SUM(C29:C35)</f>
        <v>1566.35</v>
      </c>
      <c r="D28" s="430"/>
      <c r="E28" s="46"/>
    </row>
    <row r="29" spans="1:5" s="19" customFormat="1" ht="24" customHeight="1">
      <c r="A29" s="148">
        <v>1</v>
      </c>
      <c r="B29" s="447" t="s">
        <v>249</v>
      </c>
      <c r="C29" s="448">
        <v>60</v>
      </c>
      <c r="D29" s="430"/>
      <c r="E29" s="46"/>
    </row>
    <row r="30" spans="1:5" s="19" customFormat="1" ht="24.75" customHeight="1">
      <c r="A30" s="148">
        <v>2</v>
      </c>
      <c r="B30" s="447" t="s">
        <v>250</v>
      </c>
      <c r="C30" s="448">
        <v>540</v>
      </c>
      <c r="D30" s="430"/>
      <c r="E30" s="46"/>
    </row>
    <row r="31" spans="1:5" s="19" customFormat="1" ht="20.45" customHeight="1">
      <c r="A31" s="148">
        <v>3</v>
      </c>
      <c r="B31" s="449" t="s">
        <v>251</v>
      </c>
      <c r="C31" s="449">
        <v>254</v>
      </c>
      <c r="D31" s="430"/>
      <c r="E31" s="46"/>
    </row>
    <row r="32" spans="1:5" s="19" customFormat="1" ht="20.45" customHeight="1">
      <c r="A32" s="148">
        <v>4</v>
      </c>
      <c r="B32" s="449" t="s">
        <v>252</v>
      </c>
      <c r="C32" s="449">
        <v>340</v>
      </c>
      <c r="D32" s="430"/>
      <c r="E32" s="46"/>
    </row>
    <row r="33" spans="1:5" s="19" customFormat="1" ht="20.45" customHeight="1">
      <c r="A33" s="148">
        <v>5</v>
      </c>
      <c r="B33" s="450" t="s">
        <v>253</v>
      </c>
      <c r="C33" s="449">
        <v>300</v>
      </c>
      <c r="D33" s="430"/>
      <c r="E33" s="46"/>
    </row>
    <row r="34" spans="1:5" s="19" customFormat="1" ht="20.45" customHeight="1">
      <c r="A34" s="148">
        <v>6</v>
      </c>
      <c r="B34" s="444" t="s">
        <v>254</v>
      </c>
      <c r="C34" s="449">
        <v>70</v>
      </c>
      <c r="D34" s="430"/>
      <c r="E34" s="46"/>
    </row>
    <row r="35" spans="1:5" s="19" customFormat="1" ht="20.45" customHeight="1">
      <c r="A35" s="148">
        <v>7</v>
      </c>
      <c r="B35" s="444" t="s">
        <v>255</v>
      </c>
      <c r="C35" s="449">
        <v>2.35</v>
      </c>
      <c r="D35" s="430"/>
      <c r="E35" s="46"/>
    </row>
    <row r="36" spans="1:5" s="19" customFormat="1" ht="20.45" customHeight="1">
      <c r="A36" s="440" t="s">
        <v>25</v>
      </c>
      <c r="B36" s="441" t="s">
        <v>256</v>
      </c>
      <c r="C36" s="451">
        <f>SUM(C37:C40)</f>
        <v>684.11799999999994</v>
      </c>
      <c r="D36" s="430"/>
      <c r="E36" s="46"/>
    </row>
    <row r="37" spans="1:5" s="19" customFormat="1" ht="20.45" customHeight="1">
      <c r="A37" s="480">
        <v>1</v>
      </c>
      <c r="B37" s="481" t="s">
        <v>257</v>
      </c>
      <c r="C37" s="452">
        <v>164</v>
      </c>
      <c r="D37" s="430"/>
      <c r="E37" s="46"/>
    </row>
    <row r="38" spans="1:5" s="19" customFormat="1" ht="7.5" customHeight="1">
      <c r="A38" s="480"/>
      <c r="B38" s="481"/>
      <c r="C38" s="452">
        <v>450</v>
      </c>
      <c r="D38" s="430"/>
      <c r="E38" s="46"/>
    </row>
    <row r="39" spans="1:5" s="19" customFormat="1" ht="20.45" customHeight="1">
      <c r="A39" s="443">
        <v>2</v>
      </c>
      <c r="B39" s="444" t="s">
        <v>258</v>
      </c>
      <c r="C39" s="452">
        <v>21.925000000000001</v>
      </c>
      <c r="D39" s="430"/>
      <c r="E39" s="46"/>
    </row>
    <row r="40" spans="1:5" s="19" customFormat="1" ht="20.45" customHeight="1">
      <c r="A40" s="443">
        <v>3</v>
      </c>
      <c r="B40" s="444" t="s">
        <v>259</v>
      </c>
      <c r="C40" s="452">
        <v>48.192999999999998</v>
      </c>
      <c r="D40" s="430"/>
      <c r="E40" s="46"/>
    </row>
    <row r="41" spans="1:5" s="19" customFormat="1" ht="20.45" customHeight="1">
      <c r="A41" s="429" t="s">
        <v>209</v>
      </c>
      <c r="B41" s="438" t="s">
        <v>260</v>
      </c>
      <c r="C41" s="453">
        <f>C42+C52+C54+C56</f>
        <v>7517.4305199999999</v>
      </c>
      <c r="D41" s="430"/>
      <c r="E41" s="46"/>
    </row>
    <row r="42" spans="1:5" s="19" customFormat="1" ht="20.45" customHeight="1">
      <c r="A42" s="429" t="s">
        <v>4</v>
      </c>
      <c r="B42" s="441" t="s">
        <v>248</v>
      </c>
      <c r="C42" s="453">
        <f>SUM(C43:C48)</f>
        <v>1216.135</v>
      </c>
      <c r="D42" s="430"/>
      <c r="E42" s="46"/>
    </row>
    <row r="43" spans="1:5" s="19" customFormat="1" ht="20.45" customHeight="1">
      <c r="A43" s="454">
        <v>1</v>
      </c>
      <c r="B43" s="455" t="s">
        <v>261</v>
      </c>
      <c r="C43" s="456">
        <v>235.77699999999999</v>
      </c>
      <c r="D43" s="430"/>
      <c r="E43" s="46"/>
    </row>
    <row r="44" spans="1:5" s="19" customFormat="1" ht="20.45" customHeight="1">
      <c r="A44" s="454">
        <v>2</v>
      </c>
      <c r="B44" s="455" t="s">
        <v>262</v>
      </c>
      <c r="C44" s="456">
        <v>339.92</v>
      </c>
      <c r="D44" s="430"/>
      <c r="E44" s="46"/>
    </row>
    <row r="45" spans="1:5" s="19" customFormat="1" ht="20.45" customHeight="1">
      <c r="A45" s="454">
        <v>3</v>
      </c>
      <c r="B45" s="455" t="s">
        <v>263</v>
      </c>
      <c r="C45" s="456">
        <v>17.533000000000001</v>
      </c>
      <c r="D45" s="430"/>
      <c r="E45" s="46"/>
    </row>
    <row r="46" spans="1:5" s="19" customFormat="1" ht="20.45" customHeight="1">
      <c r="A46" s="454">
        <v>4</v>
      </c>
      <c r="B46" s="455" t="s">
        <v>264</v>
      </c>
      <c r="C46" s="456">
        <v>22.905000000000001</v>
      </c>
      <c r="D46" s="430"/>
      <c r="E46" s="46"/>
    </row>
    <row r="47" spans="1:5" s="19" customFormat="1" ht="30" customHeight="1">
      <c r="A47" s="454">
        <v>5</v>
      </c>
      <c r="B47" s="457" t="s">
        <v>265</v>
      </c>
      <c r="C47" s="456">
        <v>300</v>
      </c>
      <c r="D47" s="430"/>
      <c r="E47" s="46"/>
    </row>
    <row r="48" spans="1:5" s="19" customFormat="1" ht="30.75" customHeight="1">
      <c r="A48" s="454">
        <v>6</v>
      </c>
      <c r="B48" s="458" t="s">
        <v>266</v>
      </c>
      <c r="C48" s="456">
        <v>300</v>
      </c>
      <c r="D48" s="430"/>
      <c r="E48" s="46"/>
    </row>
    <row r="49" spans="1:5" s="19" customFormat="1" ht="20.45" customHeight="1">
      <c r="A49" s="454">
        <v>7</v>
      </c>
      <c r="B49" s="447" t="s">
        <v>267</v>
      </c>
      <c r="C49" s="448">
        <v>160</v>
      </c>
      <c r="D49" s="430"/>
      <c r="E49" s="46"/>
    </row>
    <row r="50" spans="1:5" s="19" customFormat="1" ht="20.45" customHeight="1">
      <c r="A50" s="454">
        <v>8</v>
      </c>
      <c r="B50" s="447" t="s">
        <v>268</v>
      </c>
      <c r="C50" s="448">
        <v>60</v>
      </c>
      <c r="D50" s="430"/>
      <c r="E50" s="46"/>
    </row>
    <row r="51" spans="1:5" s="19" customFormat="1" ht="20.45" customHeight="1">
      <c r="A51" s="454">
        <v>9</v>
      </c>
      <c r="B51" s="447" t="s">
        <v>269</v>
      </c>
      <c r="C51" s="448">
        <v>45</v>
      </c>
      <c r="D51" s="430"/>
      <c r="E51" s="46"/>
    </row>
    <row r="52" spans="1:5" s="19" customFormat="1" ht="20.45" customHeight="1">
      <c r="A52" s="429" t="s">
        <v>23</v>
      </c>
      <c r="B52" s="441" t="s">
        <v>270</v>
      </c>
      <c r="C52" s="451">
        <f>C53</f>
        <v>1701.867866</v>
      </c>
      <c r="D52" s="430"/>
      <c r="E52" s="46"/>
    </row>
    <row r="53" spans="1:5" s="19" customFormat="1" ht="20.45" customHeight="1">
      <c r="A53" s="148">
        <v>1</v>
      </c>
      <c r="B53" s="444" t="s">
        <v>271</v>
      </c>
      <c r="C53" s="459">
        <v>1701.867866</v>
      </c>
      <c r="D53" s="430"/>
      <c r="E53" s="46"/>
    </row>
    <row r="54" spans="1:5" s="19" customFormat="1" ht="20.45" customHeight="1">
      <c r="A54" s="429" t="s">
        <v>25</v>
      </c>
      <c r="B54" s="441" t="s">
        <v>270</v>
      </c>
      <c r="C54" s="451">
        <f>C55</f>
        <v>197.69166899999999</v>
      </c>
      <c r="D54" s="430"/>
      <c r="E54" s="46"/>
    </row>
    <row r="55" spans="1:5" s="19" customFormat="1" ht="20.45" customHeight="1">
      <c r="A55" s="148">
        <v>1</v>
      </c>
      <c r="B55" s="444" t="s">
        <v>272</v>
      </c>
      <c r="C55" s="459">
        <v>197.69166899999999</v>
      </c>
      <c r="D55" s="430"/>
      <c r="E55" s="46"/>
    </row>
    <row r="56" spans="1:5" s="19" customFormat="1" ht="34.5" customHeight="1">
      <c r="A56" s="429" t="s">
        <v>27</v>
      </c>
      <c r="B56" s="441" t="s">
        <v>273</v>
      </c>
      <c r="C56" s="451">
        <f>C57</f>
        <v>4401.7359850000003</v>
      </c>
      <c r="D56" s="430"/>
      <c r="E56" s="46"/>
    </row>
    <row r="57" spans="1:5" s="19" customFormat="1" ht="20.45" customHeight="1">
      <c r="A57" s="148">
        <v>1</v>
      </c>
      <c r="B57" s="460" t="s">
        <v>274</v>
      </c>
      <c r="C57" s="459">
        <v>4401.7359850000003</v>
      </c>
      <c r="D57" s="430"/>
      <c r="E57" s="46"/>
    </row>
    <row r="58" spans="1:5" s="19" customFormat="1" ht="20.45" customHeight="1">
      <c r="A58" s="429" t="s">
        <v>23</v>
      </c>
      <c r="B58" s="430" t="s">
        <v>46</v>
      </c>
      <c r="C58" s="439">
        <f>C59+C85</f>
        <v>1615.5113999999999</v>
      </c>
      <c r="D58" s="430"/>
      <c r="E58" s="46"/>
    </row>
    <row r="59" spans="1:5" s="19" customFormat="1" ht="20.45" customHeight="1">
      <c r="A59" s="429" t="s">
        <v>208</v>
      </c>
      <c r="B59" s="438" t="s">
        <v>235</v>
      </c>
      <c r="C59" s="439">
        <f>C60+C72+C80</f>
        <v>1615.5113999999999</v>
      </c>
      <c r="D59" s="430"/>
      <c r="E59" s="46"/>
    </row>
    <row r="60" spans="1:5" s="19" customFormat="1" ht="20.45" customHeight="1">
      <c r="A60" s="440" t="s">
        <v>4</v>
      </c>
      <c r="B60" s="441" t="s">
        <v>236</v>
      </c>
      <c r="C60" s="442">
        <f>SUM(C61:C71)</f>
        <v>0</v>
      </c>
      <c r="D60" s="430"/>
      <c r="E60" s="46"/>
    </row>
    <row r="61" spans="1:5" s="19" customFormat="1" ht="20.45" customHeight="1">
      <c r="A61" s="443">
        <v>1</v>
      </c>
      <c r="B61" s="444" t="s">
        <v>237</v>
      </c>
      <c r="C61" s="452">
        <v>0</v>
      </c>
      <c r="D61" s="430"/>
      <c r="E61" s="46"/>
    </row>
    <row r="62" spans="1:5" s="19" customFormat="1" ht="20.45" customHeight="1">
      <c r="A62" s="443">
        <v>2</v>
      </c>
      <c r="B62" s="444" t="s">
        <v>238</v>
      </c>
      <c r="C62" s="452">
        <v>0</v>
      </c>
      <c r="D62" s="430"/>
      <c r="E62" s="46"/>
    </row>
    <row r="63" spans="1:5" s="19" customFormat="1" ht="20.45" customHeight="1">
      <c r="A63" s="443">
        <v>3</v>
      </c>
      <c r="B63" s="444" t="s">
        <v>239</v>
      </c>
      <c r="C63" s="452">
        <v>0</v>
      </c>
      <c r="D63" s="430"/>
      <c r="E63" s="46"/>
    </row>
    <row r="64" spans="1:5" s="19" customFormat="1" ht="20.45" customHeight="1">
      <c r="A64" s="443">
        <v>4</v>
      </c>
      <c r="B64" s="444" t="s">
        <v>240</v>
      </c>
      <c r="C64" s="452">
        <v>0</v>
      </c>
      <c r="D64" s="430"/>
      <c r="E64" s="46"/>
    </row>
    <row r="65" spans="1:5" s="19" customFormat="1" ht="33" customHeight="1">
      <c r="A65" s="443">
        <v>5</v>
      </c>
      <c r="B65" s="444" t="s">
        <v>241</v>
      </c>
      <c r="C65" s="452">
        <v>0</v>
      </c>
      <c r="D65" s="430"/>
      <c r="E65" s="46"/>
    </row>
    <row r="66" spans="1:5" s="19" customFormat="1" ht="42.75" customHeight="1">
      <c r="A66" s="443">
        <v>6</v>
      </c>
      <c r="B66" s="444" t="s">
        <v>242</v>
      </c>
      <c r="C66" s="452">
        <v>0</v>
      </c>
      <c r="D66" s="430"/>
      <c r="E66" s="46"/>
    </row>
    <row r="67" spans="1:5" s="19" customFormat="1" ht="39.75" customHeight="1">
      <c r="A67" s="443">
        <v>7</v>
      </c>
      <c r="B67" s="444" t="s">
        <v>243</v>
      </c>
      <c r="C67" s="452">
        <v>0</v>
      </c>
      <c r="D67" s="430"/>
      <c r="E67" s="46"/>
    </row>
    <row r="68" spans="1:5" s="19" customFormat="1" ht="20.45" customHeight="1">
      <c r="A68" s="443">
        <v>8</v>
      </c>
      <c r="B68" s="444" t="s">
        <v>244</v>
      </c>
      <c r="C68" s="452">
        <v>0</v>
      </c>
      <c r="D68" s="430"/>
      <c r="E68" s="46"/>
    </row>
    <row r="69" spans="1:5" s="19" customFormat="1" ht="20.45" customHeight="1">
      <c r="A69" s="443">
        <v>9</v>
      </c>
      <c r="B69" s="444" t="s">
        <v>245</v>
      </c>
      <c r="C69" s="452">
        <v>0</v>
      </c>
      <c r="D69" s="430"/>
      <c r="E69" s="46"/>
    </row>
    <row r="70" spans="1:5" s="19" customFormat="1" ht="20.45" customHeight="1">
      <c r="A70" s="443">
        <v>10</v>
      </c>
      <c r="B70" s="444" t="s">
        <v>246</v>
      </c>
      <c r="C70" s="452">
        <v>0</v>
      </c>
      <c r="D70" s="430"/>
      <c r="E70" s="46"/>
    </row>
    <row r="71" spans="1:5" s="19" customFormat="1" ht="20.45" customHeight="1">
      <c r="A71" s="443">
        <v>11</v>
      </c>
      <c r="B71" s="444" t="s">
        <v>247</v>
      </c>
      <c r="C71" s="452">
        <v>0</v>
      </c>
      <c r="D71" s="430"/>
      <c r="E71" s="46"/>
    </row>
    <row r="72" spans="1:5" s="19" customFormat="1" ht="20.45" customHeight="1">
      <c r="A72" s="429" t="s">
        <v>23</v>
      </c>
      <c r="B72" s="441" t="s">
        <v>248</v>
      </c>
      <c r="C72" s="446">
        <f>SUM(C73:C79)</f>
        <v>1065.1884</v>
      </c>
      <c r="D72" s="430"/>
      <c r="E72" s="46"/>
    </row>
    <row r="73" spans="1:5" s="19" customFormat="1" ht="25.5" customHeight="1">
      <c r="A73" s="148">
        <v>1</v>
      </c>
      <c r="B73" s="447" t="s">
        <v>249</v>
      </c>
      <c r="C73" s="448">
        <v>0</v>
      </c>
      <c r="D73" s="430"/>
      <c r="E73" s="46"/>
    </row>
    <row r="74" spans="1:5" s="19" customFormat="1" ht="30.75" customHeight="1">
      <c r="A74" s="148">
        <v>2</v>
      </c>
      <c r="B74" s="447" t="s">
        <v>250</v>
      </c>
      <c r="C74" s="448">
        <v>540</v>
      </c>
      <c r="D74" s="430"/>
      <c r="E74" s="46"/>
    </row>
    <row r="75" spans="1:5" s="19" customFormat="1" ht="20.45" customHeight="1">
      <c r="A75" s="148">
        <v>3</v>
      </c>
      <c r="B75" s="449" t="s">
        <v>251</v>
      </c>
      <c r="C75" s="448">
        <v>225.1884</v>
      </c>
      <c r="D75" s="430"/>
      <c r="E75" s="46"/>
    </row>
    <row r="76" spans="1:5" s="19" customFormat="1" ht="20.45" customHeight="1">
      <c r="A76" s="148">
        <v>4</v>
      </c>
      <c r="B76" s="449" t="s">
        <v>252</v>
      </c>
      <c r="C76" s="449">
        <v>0</v>
      </c>
      <c r="D76" s="430"/>
      <c r="E76" s="46"/>
    </row>
    <row r="77" spans="1:5" s="19" customFormat="1" ht="20.45" customHeight="1">
      <c r="A77" s="148">
        <v>5</v>
      </c>
      <c r="B77" s="450" t="s">
        <v>253</v>
      </c>
      <c r="C77" s="449">
        <v>300</v>
      </c>
      <c r="D77" s="430"/>
      <c r="E77" s="46"/>
    </row>
    <row r="78" spans="1:5" s="19" customFormat="1" ht="20.45" customHeight="1">
      <c r="A78" s="148">
        <v>6</v>
      </c>
      <c r="B78" s="444" t="s">
        <v>254</v>
      </c>
      <c r="C78" s="449">
        <v>0</v>
      </c>
      <c r="D78" s="430"/>
      <c r="E78" s="46"/>
    </row>
    <row r="79" spans="1:5" s="19" customFormat="1" ht="20.45" customHeight="1">
      <c r="A79" s="148">
        <v>7</v>
      </c>
      <c r="B79" s="444" t="s">
        <v>255</v>
      </c>
      <c r="C79" s="449">
        <v>0</v>
      </c>
      <c r="D79" s="430"/>
      <c r="E79" s="46"/>
    </row>
    <row r="80" spans="1:5" s="19" customFormat="1" ht="20.45" customHeight="1">
      <c r="A80" s="440" t="s">
        <v>25</v>
      </c>
      <c r="B80" s="441" t="s">
        <v>256</v>
      </c>
      <c r="C80" s="451">
        <f>SUM(C81:C84)</f>
        <v>550.32299999999998</v>
      </c>
      <c r="D80" s="430"/>
      <c r="E80" s="46"/>
    </row>
    <row r="81" spans="1:5" s="19" customFormat="1" ht="20.45" customHeight="1">
      <c r="A81" s="480">
        <v>1</v>
      </c>
      <c r="B81" s="481" t="s">
        <v>257</v>
      </c>
      <c r="C81" s="456">
        <v>100.32299999999999</v>
      </c>
      <c r="D81" s="430"/>
      <c r="E81" s="46"/>
    </row>
    <row r="82" spans="1:5" s="19" customFormat="1" ht="25.5" customHeight="1">
      <c r="A82" s="480"/>
      <c r="B82" s="481"/>
      <c r="C82" s="452">
        <v>450</v>
      </c>
      <c r="D82" s="430"/>
      <c r="E82" s="46"/>
    </row>
    <row r="83" spans="1:5" s="19" customFormat="1" ht="20.45" customHeight="1">
      <c r="A83" s="443">
        <v>2</v>
      </c>
      <c r="B83" s="444" t="s">
        <v>258</v>
      </c>
      <c r="C83" s="452">
        <v>0</v>
      </c>
      <c r="D83" s="430"/>
      <c r="E83" s="46"/>
    </row>
    <row r="84" spans="1:5" s="19" customFormat="1" ht="20.45" customHeight="1">
      <c r="A84" s="443">
        <v>3</v>
      </c>
      <c r="B84" s="444" t="s">
        <v>259</v>
      </c>
      <c r="C84" s="452">
        <v>0</v>
      </c>
      <c r="D84" s="430"/>
      <c r="E84" s="46"/>
    </row>
    <row r="85" spans="1:5" s="19" customFormat="1" ht="20.45" customHeight="1">
      <c r="A85" s="429" t="s">
        <v>209</v>
      </c>
      <c r="B85" s="438" t="s">
        <v>260</v>
      </c>
      <c r="C85" s="453">
        <f>C86+C96+C98+C100</f>
        <v>0</v>
      </c>
      <c r="D85" s="430"/>
      <c r="E85" s="46"/>
    </row>
    <row r="86" spans="1:5" s="19" customFormat="1" ht="20.45" customHeight="1">
      <c r="A86" s="429" t="s">
        <v>4</v>
      </c>
      <c r="B86" s="441" t="s">
        <v>248</v>
      </c>
      <c r="C86" s="453">
        <f>SUM(C87:C92)</f>
        <v>0</v>
      </c>
      <c r="D86" s="430"/>
      <c r="E86" s="46"/>
    </row>
    <row r="87" spans="1:5" s="19" customFormat="1" ht="20.45" customHeight="1">
      <c r="A87" s="454">
        <v>1</v>
      </c>
      <c r="B87" s="455" t="s">
        <v>261</v>
      </c>
      <c r="C87" s="456">
        <v>0</v>
      </c>
      <c r="D87" s="430"/>
      <c r="E87" s="46"/>
    </row>
    <row r="88" spans="1:5" s="19" customFormat="1" ht="20.45" customHeight="1">
      <c r="A88" s="454">
        <v>2</v>
      </c>
      <c r="B88" s="455" t="s">
        <v>262</v>
      </c>
      <c r="C88" s="456">
        <v>0</v>
      </c>
      <c r="D88" s="430"/>
      <c r="E88" s="46"/>
    </row>
    <row r="89" spans="1:5" s="19" customFormat="1" ht="20.45" customHeight="1">
      <c r="A89" s="454">
        <v>3</v>
      </c>
      <c r="B89" s="455" t="s">
        <v>263</v>
      </c>
      <c r="C89" s="456">
        <v>0</v>
      </c>
      <c r="D89" s="430"/>
      <c r="E89" s="46"/>
    </row>
    <row r="90" spans="1:5" s="19" customFormat="1" ht="20.45" customHeight="1">
      <c r="A90" s="454">
        <v>4</v>
      </c>
      <c r="B90" s="455" t="s">
        <v>264</v>
      </c>
      <c r="C90" s="456">
        <v>0</v>
      </c>
      <c r="D90" s="430"/>
      <c r="E90" s="46"/>
    </row>
    <row r="91" spans="1:5" s="19" customFormat="1" ht="30.75" customHeight="1">
      <c r="A91" s="454">
        <v>5</v>
      </c>
      <c r="B91" s="457" t="s">
        <v>265</v>
      </c>
      <c r="C91" s="456">
        <v>0</v>
      </c>
      <c r="D91" s="430"/>
      <c r="E91" s="46"/>
    </row>
    <row r="92" spans="1:5" s="19" customFormat="1" ht="39.75" customHeight="1">
      <c r="A92" s="454">
        <v>6</v>
      </c>
      <c r="B92" s="458" t="s">
        <v>266</v>
      </c>
      <c r="C92" s="456">
        <v>0</v>
      </c>
      <c r="D92" s="430"/>
      <c r="E92" s="46"/>
    </row>
    <row r="93" spans="1:5" s="19" customFormat="1" ht="20.45" customHeight="1">
      <c r="A93" s="454">
        <v>7</v>
      </c>
      <c r="B93" s="447" t="s">
        <v>267</v>
      </c>
      <c r="C93" s="448">
        <v>0</v>
      </c>
      <c r="D93" s="430"/>
      <c r="E93" s="46"/>
    </row>
    <row r="94" spans="1:5" s="19" customFormat="1" ht="20.45" customHeight="1">
      <c r="A94" s="454">
        <v>8</v>
      </c>
      <c r="B94" s="447" t="s">
        <v>268</v>
      </c>
      <c r="C94" s="448">
        <v>0</v>
      </c>
      <c r="D94" s="430"/>
      <c r="E94" s="46"/>
    </row>
    <row r="95" spans="1:5" s="19" customFormat="1" ht="20.45" customHeight="1">
      <c r="A95" s="454">
        <v>9</v>
      </c>
      <c r="B95" s="447" t="s">
        <v>269</v>
      </c>
      <c r="C95" s="448">
        <v>0</v>
      </c>
      <c r="D95" s="430"/>
      <c r="E95" s="46"/>
    </row>
    <row r="96" spans="1:5" s="19" customFormat="1" ht="20.45" customHeight="1">
      <c r="A96" s="429" t="s">
        <v>23</v>
      </c>
      <c r="B96" s="441" t="s">
        <v>270</v>
      </c>
      <c r="C96" s="451">
        <f>C97</f>
        <v>0</v>
      </c>
      <c r="D96" s="430"/>
      <c r="E96" s="46"/>
    </row>
    <row r="97" spans="1:5" s="19" customFormat="1" ht="20.45" customHeight="1">
      <c r="A97" s="148">
        <v>1</v>
      </c>
      <c r="B97" s="444" t="s">
        <v>271</v>
      </c>
      <c r="C97" s="459">
        <v>0</v>
      </c>
      <c r="D97" s="430"/>
      <c r="E97" s="46"/>
    </row>
    <row r="98" spans="1:5" s="19" customFormat="1" ht="20.45" customHeight="1">
      <c r="A98" s="16" t="s">
        <v>25</v>
      </c>
      <c r="B98" s="89" t="s">
        <v>270</v>
      </c>
      <c r="C98" s="97">
        <f>C99</f>
        <v>0</v>
      </c>
      <c r="D98" s="17"/>
      <c r="E98" s="46"/>
    </row>
    <row r="99" spans="1:5" s="19" customFormat="1" ht="20.45" customHeight="1">
      <c r="A99" s="23">
        <v>1</v>
      </c>
      <c r="B99" s="90" t="s">
        <v>272</v>
      </c>
      <c r="C99" s="98">
        <v>0</v>
      </c>
      <c r="D99" s="17"/>
      <c r="E99" s="46"/>
    </row>
    <row r="100" spans="1:5" s="19" customFormat="1" ht="33.75" customHeight="1">
      <c r="A100" s="16" t="s">
        <v>27</v>
      </c>
      <c r="B100" s="89" t="s">
        <v>273</v>
      </c>
      <c r="C100" s="97">
        <f>C101</f>
        <v>0</v>
      </c>
      <c r="D100" s="17"/>
      <c r="E100" s="46"/>
    </row>
    <row r="101" spans="1:5" s="19" customFormat="1" ht="20.25" customHeight="1">
      <c r="A101" s="23">
        <v>1</v>
      </c>
      <c r="B101" s="96" t="s">
        <v>274</v>
      </c>
      <c r="C101" s="98">
        <v>0</v>
      </c>
      <c r="D101" s="17"/>
      <c r="E101" s="46"/>
    </row>
    <row r="102" spans="1:5" s="19" customFormat="1" ht="20.45" customHeight="1">
      <c r="A102" s="429" t="s">
        <v>25</v>
      </c>
      <c r="B102" s="430" t="s">
        <v>40</v>
      </c>
      <c r="C102" s="439">
        <f>C103+C129</f>
        <v>9440.5536080000002</v>
      </c>
      <c r="D102" s="430"/>
      <c r="E102" s="100"/>
    </row>
    <row r="103" spans="1:5" s="19" customFormat="1" ht="20.45" customHeight="1">
      <c r="A103" s="16" t="s">
        <v>208</v>
      </c>
      <c r="B103" s="88" t="s">
        <v>235</v>
      </c>
      <c r="C103" s="18">
        <f>C104+C116+C124</f>
        <v>1658.1230880000003</v>
      </c>
      <c r="D103" s="17"/>
      <c r="E103" s="100"/>
    </row>
    <row r="104" spans="1:5" s="19" customFormat="1" ht="20.45" customHeight="1">
      <c r="A104" s="6" t="s">
        <v>4</v>
      </c>
      <c r="B104" s="89" t="s">
        <v>236</v>
      </c>
      <c r="C104" s="18">
        <f>SUBTOTAL(9,C105:C115)</f>
        <v>1023.1664880000001</v>
      </c>
      <c r="D104" s="17"/>
      <c r="E104" s="46"/>
    </row>
    <row r="105" spans="1:5" s="19" customFormat="1" ht="20.45" customHeight="1">
      <c r="A105" s="10">
        <v>1</v>
      </c>
      <c r="B105" s="90" t="s">
        <v>237</v>
      </c>
      <c r="C105" s="20">
        <f>C17-C61</f>
        <v>287.40000000000003</v>
      </c>
      <c r="D105" s="17"/>
      <c r="E105" s="46"/>
    </row>
    <row r="106" spans="1:5" s="19" customFormat="1" ht="20.45" customHeight="1">
      <c r="A106" s="10">
        <v>2</v>
      </c>
      <c r="B106" s="90" t="s">
        <v>238</v>
      </c>
      <c r="C106" s="20">
        <f t="shared" ref="C106:C115" si="1">C18-C62</f>
        <v>112.5</v>
      </c>
      <c r="D106" s="17"/>
      <c r="E106" s="46"/>
    </row>
    <row r="107" spans="1:5" s="19" customFormat="1" ht="20.45" customHeight="1">
      <c r="A107" s="10">
        <v>3</v>
      </c>
      <c r="B107" s="90" t="s">
        <v>239</v>
      </c>
      <c r="C107" s="20">
        <f t="shared" si="1"/>
        <v>115.3</v>
      </c>
      <c r="D107" s="17"/>
      <c r="E107" s="46"/>
    </row>
    <row r="108" spans="1:5" s="19" customFormat="1" ht="20.45" customHeight="1">
      <c r="A108" s="10">
        <v>4</v>
      </c>
      <c r="B108" s="90" t="s">
        <v>240</v>
      </c>
      <c r="C108" s="20">
        <f t="shared" si="1"/>
        <v>83.256488000000004</v>
      </c>
      <c r="D108" s="17"/>
      <c r="E108" s="46"/>
    </row>
    <row r="109" spans="1:5" s="19" customFormat="1" ht="32.25" customHeight="1">
      <c r="A109" s="10">
        <v>5</v>
      </c>
      <c r="B109" s="90" t="s">
        <v>241</v>
      </c>
      <c r="C109" s="20">
        <f t="shared" si="1"/>
        <v>30</v>
      </c>
      <c r="D109" s="17"/>
      <c r="E109" s="46"/>
    </row>
    <row r="110" spans="1:5" s="19" customFormat="1" ht="40.5" customHeight="1">
      <c r="A110" s="10">
        <v>6</v>
      </c>
      <c r="B110" s="90" t="s">
        <v>242</v>
      </c>
      <c r="C110" s="20">
        <f t="shared" si="1"/>
        <v>240</v>
      </c>
      <c r="D110" s="17"/>
      <c r="E110" s="46"/>
    </row>
    <row r="111" spans="1:5" s="19" customFormat="1" ht="39.75" customHeight="1">
      <c r="A111" s="10">
        <v>7</v>
      </c>
      <c r="B111" s="90" t="s">
        <v>243</v>
      </c>
      <c r="C111" s="20">
        <f t="shared" si="1"/>
        <v>89.34</v>
      </c>
      <c r="D111" s="17"/>
      <c r="E111" s="46"/>
    </row>
    <row r="112" spans="1:5" s="19" customFormat="1" ht="20.45" customHeight="1">
      <c r="A112" s="10">
        <v>8</v>
      </c>
      <c r="B112" s="90" t="s">
        <v>244</v>
      </c>
      <c r="C112" s="20">
        <f t="shared" si="1"/>
        <v>28.74</v>
      </c>
      <c r="D112" s="17"/>
      <c r="E112" s="46"/>
    </row>
    <row r="113" spans="1:5" s="19" customFormat="1" ht="20.45" customHeight="1">
      <c r="A113" s="10">
        <v>9</v>
      </c>
      <c r="B113" s="90" t="s">
        <v>245</v>
      </c>
      <c r="C113" s="20">
        <f t="shared" si="1"/>
        <v>11.25</v>
      </c>
      <c r="D113" s="17"/>
      <c r="E113" s="46"/>
    </row>
    <row r="114" spans="1:5" s="19" customFormat="1" ht="20.45" customHeight="1">
      <c r="A114" s="10">
        <v>10</v>
      </c>
      <c r="B114" s="90" t="s">
        <v>246</v>
      </c>
      <c r="C114" s="20">
        <f t="shared" si="1"/>
        <v>13.23</v>
      </c>
      <c r="D114" s="17"/>
      <c r="E114" s="46"/>
    </row>
    <row r="115" spans="1:5" s="19" customFormat="1" ht="20.45" customHeight="1">
      <c r="A115" s="10">
        <v>11</v>
      </c>
      <c r="B115" s="90" t="s">
        <v>247</v>
      </c>
      <c r="C115" s="20">
        <f t="shared" si="1"/>
        <v>12.15</v>
      </c>
      <c r="D115" s="17"/>
      <c r="E115" s="46"/>
    </row>
    <row r="116" spans="1:5" s="19" customFormat="1" ht="20.45" customHeight="1">
      <c r="A116" s="16" t="s">
        <v>23</v>
      </c>
      <c r="B116" s="89" t="s">
        <v>248</v>
      </c>
      <c r="C116" s="18">
        <f>SUBTOTAL(9,C117:C123)</f>
        <v>501.16160000000002</v>
      </c>
      <c r="D116" s="17"/>
      <c r="E116" s="46"/>
    </row>
    <row r="117" spans="1:5" s="19" customFormat="1" ht="28.5" customHeight="1">
      <c r="A117" s="23">
        <v>1</v>
      </c>
      <c r="B117" s="91" t="s">
        <v>249</v>
      </c>
      <c r="C117" s="20">
        <f>C29-C73</f>
        <v>60</v>
      </c>
      <c r="D117" s="17"/>
      <c r="E117" s="46"/>
    </row>
    <row r="118" spans="1:5" s="19" customFormat="1" ht="27" customHeight="1">
      <c r="A118" s="23">
        <v>2</v>
      </c>
      <c r="B118" s="91" t="s">
        <v>250</v>
      </c>
      <c r="C118" s="20">
        <f t="shared" ref="C118:C123" si="2">C30-C74</f>
        <v>0</v>
      </c>
      <c r="D118" s="17"/>
      <c r="E118" s="46"/>
    </row>
    <row r="119" spans="1:5" s="19" customFormat="1" ht="20.45" customHeight="1">
      <c r="A119" s="23">
        <v>3</v>
      </c>
      <c r="B119" s="85" t="s">
        <v>251</v>
      </c>
      <c r="C119" s="20">
        <f t="shared" si="2"/>
        <v>28.811599999999999</v>
      </c>
      <c r="D119" s="17"/>
      <c r="E119" s="46"/>
    </row>
    <row r="120" spans="1:5" s="19" customFormat="1" ht="20.45" customHeight="1">
      <c r="A120" s="23">
        <v>4</v>
      </c>
      <c r="B120" s="85" t="s">
        <v>252</v>
      </c>
      <c r="C120" s="20">
        <f t="shared" si="2"/>
        <v>340</v>
      </c>
      <c r="D120" s="17"/>
      <c r="E120" s="46"/>
    </row>
    <row r="121" spans="1:5" s="19" customFormat="1" ht="20.45" customHeight="1">
      <c r="A121" s="23">
        <v>5</v>
      </c>
      <c r="B121" s="11" t="s">
        <v>253</v>
      </c>
      <c r="C121" s="20">
        <f t="shared" si="2"/>
        <v>0</v>
      </c>
      <c r="D121" s="17"/>
      <c r="E121" s="46"/>
    </row>
    <row r="122" spans="1:5" s="19" customFormat="1" ht="20.45" customHeight="1">
      <c r="A122" s="23">
        <v>6</v>
      </c>
      <c r="B122" s="90" t="s">
        <v>254</v>
      </c>
      <c r="C122" s="20">
        <f t="shared" si="2"/>
        <v>70</v>
      </c>
      <c r="D122" s="17"/>
      <c r="E122" s="46"/>
    </row>
    <row r="123" spans="1:5" s="19" customFormat="1" ht="20.45" customHeight="1">
      <c r="A123" s="23">
        <v>7</v>
      </c>
      <c r="B123" s="90" t="s">
        <v>255</v>
      </c>
      <c r="C123" s="20">
        <f t="shared" si="2"/>
        <v>2.35</v>
      </c>
      <c r="D123" s="17"/>
      <c r="E123" s="46"/>
    </row>
    <row r="124" spans="1:5" s="19" customFormat="1" ht="20.45" customHeight="1">
      <c r="A124" s="6" t="s">
        <v>25</v>
      </c>
      <c r="B124" s="89" t="s">
        <v>256</v>
      </c>
      <c r="C124" s="18">
        <f>SUBTOTAL(9,C125:C128)</f>
        <v>133.79500000000002</v>
      </c>
      <c r="D124" s="17"/>
      <c r="E124" s="46"/>
    </row>
    <row r="125" spans="1:5" s="19" customFormat="1" ht="20.45" customHeight="1">
      <c r="A125" s="478">
        <v>1</v>
      </c>
      <c r="B125" s="479" t="s">
        <v>257</v>
      </c>
      <c r="C125" s="20">
        <f>C37-C81</f>
        <v>63.677000000000007</v>
      </c>
      <c r="D125" s="17"/>
      <c r="E125" s="46"/>
    </row>
    <row r="126" spans="1:5" s="19" customFormat="1" ht="20.45" customHeight="1">
      <c r="A126" s="478"/>
      <c r="B126" s="479"/>
      <c r="C126" s="20">
        <f t="shared" ref="C126:C128" si="3">C38-C82</f>
        <v>0</v>
      </c>
      <c r="D126" s="17"/>
      <c r="E126" s="46"/>
    </row>
    <row r="127" spans="1:5" s="19" customFormat="1" ht="20.45" customHeight="1">
      <c r="A127" s="10">
        <v>2</v>
      </c>
      <c r="B127" s="90" t="s">
        <v>258</v>
      </c>
      <c r="C127" s="20">
        <f t="shared" si="3"/>
        <v>21.925000000000001</v>
      </c>
      <c r="D127" s="17"/>
      <c r="E127" s="46"/>
    </row>
    <row r="128" spans="1:5" s="19" customFormat="1" ht="20.45" customHeight="1">
      <c r="A128" s="10">
        <v>3</v>
      </c>
      <c r="B128" s="90" t="s">
        <v>259</v>
      </c>
      <c r="C128" s="20">
        <f t="shared" si="3"/>
        <v>48.192999999999998</v>
      </c>
      <c r="D128" s="17"/>
      <c r="E128" s="46"/>
    </row>
    <row r="129" spans="1:5" s="19" customFormat="1" ht="20.45" customHeight="1">
      <c r="A129" s="16" t="s">
        <v>209</v>
      </c>
      <c r="B129" s="88" t="s">
        <v>260</v>
      </c>
      <c r="C129" s="18">
        <f>C130+C140+C142+C144</f>
        <v>7782.4305199999999</v>
      </c>
      <c r="D129" s="17"/>
      <c r="E129" s="100"/>
    </row>
    <row r="130" spans="1:5" s="19" customFormat="1" ht="20.45" customHeight="1">
      <c r="A130" s="16" t="s">
        <v>4</v>
      </c>
      <c r="B130" s="89" t="s">
        <v>248</v>
      </c>
      <c r="C130" s="18">
        <f>SUBTOTAL(9,C131:C139)</f>
        <v>1481.135</v>
      </c>
      <c r="D130" s="17"/>
      <c r="E130" s="100"/>
    </row>
    <row r="131" spans="1:5" s="19" customFormat="1" ht="20.45" customHeight="1">
      <c r="A131" s="92">
        <v>1</v>
      </c>
      <c r="B131" s="93" t="s">
        <v>261</v>
      </c>
      <c r="C131" s="20">
        <f>C43-C87</f>
        <v>235.77699999999999</v>
      </c>
      <c r="D131" s="17"/>
      <c r="E131" s="46"/>
    </row>
    <row r="132" spans="1:5" s="19" customFormat="1" ht="20.45" customHeight="1">
      <c r="A132" s="92">
        <v>2</v>
      </c>
      <c r="B132" s="93" t="s">
        <v>262</v>
      </c>
      <c r="C132" s="20">
        <f t="shared" ref="C132:C139" si="4">C44-C88</f>
        <v>339.92</v>
      </c>
      <c r="D132" s="17"/>
      <c r="E132" s="46"/>
    </row>
    <row r="133" spans="1:5" s="19" customFormat="1" ht="20.45" customHeight="1">
      <c r="A133" s="92">
        <v>3</v>
      </c>
      <c r="B133" s="93" t="s">
        <v>263</v>
      </c>
      <c r="C133" s="20">
        <f t="shared" si="4"/>
        <v>17.533000000000001</v>
      </c>
      <c r="D133" s="17"/>
      <c r="E133" s="46"/>
    </row>
    <row r="134" spans="1:5" s="19" customFormat="1" ht="20.45" customHeight="1">
      <c r="A134" s="92">
        <v>4</v>
      </c>
      <c r="B134" s="93" t="s">
        <v>264</v>
      </c>
      <c r="C134" s="20">
        <f t="shared" si="4"/>
        <v>22.905000000000001</v>
      </c>
      <c r="D134" s="17"/>
      <c r="E134" s="46"/>
    </row>
    <row r="135" spans="1:5" s="19" customFormat="1" ht="30.75" customHeight="1">
      <c r="A135" s="92">
        <v>5</v>
      </c>
      <c r="B135" s="94" t="s">
        <v>265</v>
      </c>
      <c r="C135" s="20">
        <f t="shared" si="4"/>
        <v>300</v>
      </c>
      <c r="D135" s="17"/>
      <c r="E135" s="46"/>
    </row>
    <row r="136" spans="1:5" s="19" customFormat="1" ht="27" customHeight="1">
      <c r="A136" s="92">
        <v>6</v>
      </c>
      <c r="B136" s="95" t="s">
        <v>266</v>
      </c>
      <c r="C136" s="20">
        <f t="shared" si="4"/>
        <v>300</v>
      </c>
      <c r="D136" s="17"/>
      <c r="E136" s="46"/>
    </row>
    <row r="137" spans="1:5" s="19" customFormat="1" ht="20.45" customHeight="1">
      <c r="A137" s="92">
        <v>7</v>
      </c>
      <c r="B137" s="91" t="s">
        <v>267</v>
      </c>
      <c r="C137" s="20">
        <f t="shared" si="4"/>
        <v>160</v>
      </c>
      <c r="D137" s="17"/>
      <c r="E137" s="46"/>
    </row>
    <row r="138" spans="1:5" s="19" customFormat="1" ht="20.45" customHeight="1">
      <c r="A138" s="92">
        <v>8</v>
      </c>
      <c r="B138" s="91" t="s">
        <v>268</v>
      </c>
      <c r="C138" s="20">
        <f t="shared" si="4"/>
        <v>60</v>
      </c>
      <c r="D138" s="17"/>
      <c r="E138" s="46"/>
    </row>
    <row r="139" spans="1:5" s="19" customFormat="1" ht="20.45" customHeight="1">
      <c r="A139" s="92">
        <v>9</v>
      </c>
      <c r="B139" s="91" t="s">
        <v>269</v>
      </c>
      <c r="C139" s="20">
        <f t="shared" si="4"/>
        <v>45</v>
      </c>
      <c r="D139" s="17"/>
      <c r="E139" s="46"/>
    </row>
    <row r="140" spans="1:5" s="19" customFormat="1" ht="20.45" customHeight="1">
      <c r="A140" s="16" t="s">
        <v>23</v>
      </c>
      <c r="B140" s="89" t="s">
        <v>270</v>
      </c>
      <c r="C140" s="18">
        <f>C141</f>
        <v>1701.867866</v>
      </c>
      <c r="D140" s="17"/>
      <c r="E140" s="46"/>
    </row>
    <row r="141" spans="1:5" s="19" customFormat="1" ht="20.45" customHeight="1">
      <c r="A141" s="23">
        <v>1</v>
      </c>
      <c r="B141" s="90" t="s">
        <v>271</v>
      </c>
      <c r="C141" s="20">
        <f>C53-C97</f>
        <v>1701.867866</v>
      </c>
      <c r="D141" s="17"/>
      <c r="E141" s="46"/>
    </row>
    <row r="142" spans="1:5" s="19" customFormat="1" ht="20.45" customHeight="1">
      <c r="A142" s="16" t="s">
        <v>25</v>
      </c>
      <c r="B142" s="89" t="s">
        <v>270</v>
      </c>
      <c r="C142" s="18">
        <f t="shared" ref="C142" si="5">C55-C99</f>
        <v>197.69166899999999</v>
      </c>
      <c r="D142" s="17"/>
      <c r="E142" s="46"/>
    </row>
    <row r="143" spans="1:5" s="19" customFormat="1" ht="20.45" customHeight="1">
      <c r="A143" s="23">
        <v>1</v>
      </c>
      <c r="B143" s="90" t="s">
        <v>272</v>
      </c>
      <c r="C143" s="20">
        <f>C55-C99</f>
        <v>197.69166899999999</v>
      </c>
      <c r="D143" s="17"/>
      <c r="E143" s="46"/>
    </row>
    <row r="144" spans="1:5" s="19" customFormat="1" ht="27" customHeight="1">
      <c r="A144" s="16" t="s">
        <v>27</v>
      </c>
      <c r="B144" s="89" t="s">
        <v>273</v>
      </c>
      <c r="C144" s="18">
        <f>C145</f>
        <v>4401.7359850000003</v>
      </c>
      <c r="D144" s="17"/>
      <c r="E144" s="46"/>
    </row>
    <row r="145" spans="1:5" s="19" customFormat="1" ht="20.45" customHeight="1">
      <c r="A145" s="23">
        <v>1</v>
      </c>
      <c r="B145" s="96" t="s">
        <v>274</v>
      </c>
      <c r="C145" s="20">
        <f>C57-C101</f>
        <v>4401.7359850000003</v>
      </c>
      <c r="D145" s="17"/>
      <c r="E145" s="46"/>
    </row>
    <row r="146" spans="1:5" s="64" customFormat="1" ht="20.45" hidden="1" customHeight="1">
      <c r="A146" s="76"/>
      <c r="B146" s="76" t="str">
        <f>+'[1]PL.Tang thu DT 2026-2025'!$B$26</f>
        <v>Xã Kỳ Khang</v>
      </c>
      <c r="C146" s="77"/>
      <c r="D146" s="76"/>
      <c r="E146" s="65" t="str">
        <f t="shared" ref="E146:E177" si="6">+B146</f>
        <v>Xã Kỳ Khang</v>
      </c>
    </row>
    <row r="147" spans="1:5" s="64" customFormat="1" ht="20.45" hidden="1" customHeight="1">
      <c r="A147" s="76"/>
      <c r="B147" s="76" t="str">
        <f>+'[1]PL.Tang thu DT 2026-2025'!$B$27</f>
        <v>Xã Kỳ Lạc</v>
      </c>
      <c r="C147" s="77"/>
      <c r="D147" s="76"/>
      <c r="E147" s="65" t="str">
        <f t="shared" si="6"/>
        <v>Xã Kỳ Lạc</v>
      </c>
    </row>
    <row r="148" spans="1:5" s="64" customFormat="1" ht="20.45" hidden="1" customHeight="1">
      <c r="A148" s="76"/>
      <c r="B148" s="76" t="str">
        <f>+'[1]PL.Tang thu DT 2026-2025'!$B$28</f>
        <v>Xã Kỳ Thượng</v>
      </c>
      <c r="C148" s="77"/>
      <c r="D148" s="76"/>
      <c r="E148" s="65" t="str">
        <f t="shared" si="6"/>
        <v>Xã Kỳ Thượng</v>
      </c>
    </row>
    <row r="149" spans="1:5" s="64" customFormat="1" ht="20.45" hidden="1" customHeight="1">
      <c r="A149" s="76"/>
      <c r="B149" s="76" t="str">
        <f>+'[1]PL.Tang thu DT 2026-2025'!$B$29</f>
        <v>Xã Cẩm Xuyên</v>
      </c>
      <c r="C149" s="77"/>
      <c r="D149" s="76"/>
      <c r="E149" s="65" t="str">
        <f t="shared" si="6"/>
        <v>Xã Cẩm Xuyên</v>
      </c>
    </row>
    <row r="150" spans="1:5" s="64" customFormat="1" ht="20.45" hidden="1" customHeight="1">
      <c r="A150" s="76"/>
      <c r="B150" s="76" t="str">
        <f>+'[1]PL.Tang thu DT 2026-2025'!$B$30</f>
        <v>Xã Thiên Cầm</v>
      </c>
      <c r="C150" s="77"/>
      <c r="D150" s="76"/>
      <c r="E150" s="65" t="str">
        <f t="shared" si="6"/>
        <v>Xã Thiên Cầm</v>
      </c>
    </row>
    <row r="151" spans="1:5" s="64" customFormat="1" ht="20.45" hidden="1" customHeight="1">
      <c r="A151" s="76"/>
      <c r="B151" s="76" t="str">
        <f>+'[1]PL.Tang thu DT 2026-2025'!$B$31</f>
        <v>Xã Cẩm Duệ</v>
      </c>
      <c r="C151" s="77"/>
      <c r="D151" s="76"/>
      <c r="E151" s="65" t="str">
        <f t="shared" si="6"/>
        <v>Xã Cẩm Duệ</v>
      </c>
    </row>
    <row r="152" spans="1:5" s="64" customFormat="1" ht="20.45" hidden="1" customHeight="1">
      <c r="A152" s="76"/>
      <c r="B152" s="76" t="str">
        <f>+'[1]PL.Tang thu DT 2026-2025'!$B$32</f>
        <v>Xã Cẩm Hưng</v>
      </c>
      <c r="C152" s="77"/>
      <c r="D152" s="76"/>
      <c r="E152" s="65" t="str">
        <f t="shared" si="6"/>
        <v>Xã Cẩm Hưng</v>
      </c>
    </row>
    <row r="153" spans="1:5" s="64" customFormat="1" ht="20.45" hidden="1" customHeight="1">
      <c r="A153" s="76"/>
      <c r="B153" s="76" t="str">
        <f>+'[1]PL.Tang thu DT 2026-2025'!$B$33</f>
        <v>Xã Cẩm Lạc</v>
      </c>
      <c r="C153" s="77"/>
      <c r="D153" s="76"/>
      <c r="E153" s="65" t="str">
        <f t="shared" si="6"/>
        <v>Xã Cẩm Lạc</v>
      </c>
    </row>
    <row r="154" spans="1:5" s="64" customFormat="1" ht="20.45" hidden="1" customHeight="1">
      <c r="A154" s="76"/>
      <c r="B154" s="76" t="str">
        <f>+'[1]PL.Tang thu DT 2026-2025'!$B$34</f>
        <v>Xã Cẩm Trung</v>
      </c>
      <c r="C154" s="77"/>
      <c r="D154" s="76"/>
      <c r="E154" s="65" t="str">
        <f t="shared" si="6"/>
        <v>Xã Cẩm Trung</v>
      </c>
    </row>
    <row r="155" spans="1:5" s="64" customFormat="1" ht="20.45" hidden="1" customHeight="1">
      <c r="A155" s="76"/>
      <c r="B155" s="76" t="str">
        <f>+'[1]PL.Tang thu DT 2026-2025'!$B$35</f>
        <v>Xã Yên Hoà</v>
      </c>
      <c r="C155" s="77"/>
      <c r="D155" s="76"/>
      <c r="E155" s="65" t="str">
        <f t="shared" si="6"/>
        <v>Xã Yên Hoà</v>
      </c>
    </row>
    <row r="156" spans="1:5" s="64" customFormat="1" ht="20.45" hidden="1" customHeight="1">
      <c r="A156" s="76"/>
      <c r="B156" s="76" t="str">
        <f>+'[1]PL.Tang thu DT 2026-2025'!$B$36</f>
        <v>Xã Thạch Hà</v>
      </c>
      <c r="C156" s="77"/>
      <c r="D156" s="76"/>
      <c r="E156" s="65" t="str">
        <f t="shared" si="6"/>
        <v>Xã Thạch Hà</v>
      </c>
    </row>
    <row r="157" spans="1:5" s="64" customFormat="1" ht="20.45" hidden="1" customHeight="1">
      <c r="A157" s="76"/>
      <c r="B157" s="76" t="str">
        <f>+'[1]PL.Tang thu DT 2026-2025'!$B$37</f>
        <v>Xã Toàn Lưu</v>
      </c>
      <c r="C157" s="77"/>
      <c r="D157" s="76"/>
      <c r="E157" s="65" t="str">
        <f t="shared" si="6"/>
        <v>Xã Toàn Lưu</v>
      </c>
    </row>
    <row r="158" spans="1:5" s="64" customFormat="1" ht="20.45" hidden="1" customHeight="1">
      <c r="A158" s="76"/>
      <c r="B158" s="76" t="str">
        <f>+'[1]PL.Tang thu DT 2026-2025'!$B$38</f>
        <v>Xã Việt Xuyên</v>
      </c>
      <c r="C158" s="77"/>
      <c r="D158" s="76"/>
      <c r="E158" s="65" t="str">
        <f t="shared" si="6"/>
        <v>Xã Việt Xuyên</v>
      </c>
    </row>
    <row r="159" spans="1:5" s="64" customFormat="1" ht="20.45" hidden="1" customHeight="1">
      <c r="A159" s="76"/>
      <c r="B159" s="76" t="str">
        <f>+'[1]PL.Tang thu DT 2026-2025'!$B$39</f>
        <v>Xã Đông Kinh</v>
      </c>
      <c r="C159" s="77"/>
      <c r="D159" s="76"/>
      <c r="E159" s="65" t="str">
        <f t="shared" si="6"/>
        <v>Xã Đông Kinh</v>
      </c>
    </row>
    <row r="160" spans="1:5" s="64" customFormat="1" ht="20.45" hidden="1" customHeight="1">
      <c r="A160" s="76"/>
      <c r="B160" s="76" t="str">
        <f>+'[1]PL.Tang thu DT 2026-2025'!$B$40</f>
        <v>Xã Thạch Xuân</v>
      </c>
      <c r="C160" s="77"/>
      <c r="D160" s="76"/>
      <c r="E160" s="65" t="str">
        <f t="shared" si="6"/>
        <v>Xã Thạch Xuân</v>
      </c>
    </row>
    <row r="161" spans="1:5" s="64" customFormat="1" ht="20.45" hidden="1" customHeight="1">
      <c r="A161" s="76"/>
      <c r="B161" s="76" t="str">
        <f>+'[1]PL.Tang thu DT 2026-2025'!$B$41</f>
        <v>Xã Lộc Hà</v>
      </c>
      <c r="C161" s="77"/>
      <c r="D161" s="76"/>
      <c r="E161" s="65" t="str">
        <f t="shared" si="6"/>
        <v>Xã Lộc Hà</v>
      </c>
    </row>
    <row r="162" spans="1:5" s="64" customFormat="1" ht="20.45" hidden="1" customHeight="1">
      <c r="A162" s="76"/>
      <c r="B162" s="76" t="str">
        <f>+'[1]PL.Tang thu DT 2026-2025'!$B$42</f>
        <v>Xã Hồng Lộc</v>
      </c>
      <c r="C162" s="77"/>
      <c r="D162" s="76"/>
      <c r="E162" s="65" t="str">
        <f t="shared" si="6"/>
        <v>Xã Hồng Lộc</v>
      </c>
    </row>
    <row r="163" spans="1:5" s="64" customFormat="1" ht="20.45" hidden="1" customHeight="1">
      <c r="A163" s="76"/>
      <c r="B163" s="76" t="str">
        <f>+'[1]PL.Tang thu DT 2026-2025'!$B$43</f>
        <v>Xã Mai Phụ</v>
      </c>
      <c r="C163" s="77"/>
      <c r="D163" s="76"/>
      <c r="E163" s="65" t="str">
        <f t="shared" si="6"/>
        <v>Xã Mai Phụ</v>
      </c>
    </row>
    <row r="164" spans="1:5" s="64" customFormat="1" ht="20.45" hidden="1" customHeight="1">
      <c r="A164" s="76"/>
      <c r="B164" s="76" t="str">
        <f>+'[1]PL.Tang thu DT 2026-2025'!$B$44</f>
        <v>Xã Can Lộc</v>
      </c>
      <c r="C164" s="77"/>
      <c r="D164" s="76"/>
      <c r="E164" s="65" t="str">
        <f t="shared" si="6"/>
        <v>Xã Can Lộc</v>
      </c>
    </row>
    <row r="165" spans="1:5" s="64" customFormat="1" ht="20.45" hidden="1" customHeight="1">
      <c r="A165" s="76"/>
      <c r="B165" s="76" t="str">
        <f>+'[1]PL.Tang thu DT 2026-2025'!$B$45</f>
        <v>Xã Tùng Lộc</v>
      </c>
      <c r="C165" s="77"/>
      <c r="D165" s="76"/>
      <c r="E165" s="65" t="str">
        <f t="shared" si="6"/>
        <v>Xã Tùng Lộc</v>
      </c>
    </row>
    <row r="166" spans="1:5" s="64" customFormat="1" ht="20.45" hidden="1" customHeight="1">
      <c r="A166" s="76"/>
      <c r="B166" s="76" t="str">
        <f>+'[1]PL.Tang thu DT 2026-2025'!$B$46</f>
        <v>Xã Gia Hanh</v>
      </c>
      <c r="C166" s="77"/>
      <c r="D166" s="76"/>
      <c r="E166" s="65" t="str">
        <f t="shared" si="6"/>
        <v>Xã Gia Hanh</v>
      </c>
    </row>
    <row r="167" spans="1:5" s="64" customFormat="1" ht="20.45" hidden="1" customHeight="1">
      <c r="A167" s="76"/>
      <c r="B167" s="76" t="str">
        <f>+'[1]PL.Tang thu DT 2026-2025'!$B$47</f>
        <v>Xã Trường Lưu</v>
      </c>
      <c r="C167" s="77"/>
      <c r="D167" s="76"/>
      <c r="E167" s="65" t="str">
        <f t="shared" si="6"/>
        <v>Xã Trường Lưu</v>
      </c>
    </row>
    <row r="168" spans="1:5" s="64" customFormat="1" ht="20.45" hidden="1" customHeight="1">
      <c r="A168" s="76"/>
      <c r="B168" s="76" t="str">
        <f>+'[1]PL.Tang thu DT 2026-2025'!$B$48</f>
        <v>Xã Xuân Lộc</v>
      </c>
      <c r="C168" s="77"/>
      <c r="D168" s="76"/>
      <c r="E168" s="65" t="str">
        <f t="shared" si="6"/>
        <v>Xã Xuân Lộc</v>
      </c>
    </row>
    <row r="169" spans="1:5" s="64" customFormat="1" ht="20.45" hidden="1" customHeight="1">
      <c r="A169" s="76"/>
      <c r="B169" s="76" t="str">
        <f>+'[1]PL.Tang thu DT 2026-2025'!$B$49</f>
        <v>Xã Đồng Lộc</v>
      </c>
      <c r="C169" s="77"/>
      <c r="D169" s="76"/>
      <c r="E169" s="65" t="str">
        <f t="shared" si="6"/>
        <v>Xã Đồng Lộc</v>
      </c>
    </row>
    <row r="170" spans="1:5" s="64" customFormat="1" ht="20.45" hidden="1" customHeight="1">
      <c r="A170" s="76"/>
      <c r="B170" s="76" t="str">
        <f>+'[1]PL.Tang thu DT 2026-2025'!$B$50</f>
        <v>Xã Tiên Điền</v>
      </c>
      <c r="C170" s="77"/>
      <c r="D170" s="76"/>
      <c r="E170" s="65" t="str">
        <f t="shared" si="6"/>
        <v>Xã Tiên Điền</v>
      </c>
    </row>
    <row r="171" spans="1:5" s="64" customFormat="1" ht="20.45" hidden="1" customHeight="1">
      <c r="A171" s="76"/>
      <c r="B171" s="76" t="str">
        <f>+'[1]PL.Tang thu DT 2026-2025'!$B$51</f>
        <v>Xã Nghi Xuân</v>
      </c>
      <c r="C171" s="77"/>
      <c r="D171" s="76"/>
      <c r="E171" s="65" t="str">
        <f t="shared" si="6"/>
        <v>Xã Nghi Xuân</v>
      </c>
    </row>
    <row r="172" spans="1:5" s="64" customFormat="1" ht="20.45" hidden="1" customHeight="1">
      <c r="A172" s="76"/>
      <c r="B172" s="76" t="str">
        <f>+'[1]PL.Tang thu DT 2026-2025'!$B$52</f>
        <v>Xã Cổ Đạm</v>
      </c>
      <c r="C172" s="77"/>
      <c r="D172" s="76"/>
      <c r="E172" s="65" t="str">
        <f t="shared" si="6"/>
        <v>Xã Cổ Đạm</v>
      </c>
    </row>
    <row r="173" spans="1:5" s="64" customFormat="1" ht="20.45" hidden="1" customHeight="1">
      <c r="A173" s="76"/>
      <c r="B173" s="76" t="str">
        <f>+'[1]PL.Tang thu DT 2026-2025'!$B$53</f>
        <v>Xã Đan Hải</v>
      </c>
      <c r="C173" s="77"/>
      <c r="D173" s="76"/>
      <c r="E173" s="65" t="str">
        <f t="shared" si="6"/>
        <v>Xã Đan Hải</v>
      </c>
    </row>
    <row r="174" spans="1:5" s="64" customFormat="1" ht="20.45" hidden="1" customHeight="1">
      <c r="A174" s="76"/>
      <c r="B174" s="76" t="str">
        <f>+'[1]PL.Tang thu DT 2026-2025'!$B$54</f>
        <v>Xã Đức Thọ</v>
      </c>
      <c r="C174" s="77"/>
      <c r="D174" s="76"/>
      <c r="E174" s="65" t="str">
        <f t="shared" si="6"/>
        <v>Xã Đức Thọ</v>
      </c>
    </row>
    <row r="175" spans="1:5" s="64" customFormat="1" ht="20.45" hidden="1" customHeight="1">
      <c r="A175" s="76"/>
      <c r="B175" s="76" t="str">
        <f>+'[1]PL.Tang thu DT 2026-2025'!$B$55</f>
        <v>Xã Đức Đồng</v>
      </c>
      <c r="C175" s="77"/>
      <c r="D175" s="76"/>
      <c r="E175" s="65" t="str">
        <f t="shared" si="6"/>
        <v>Xã Đức Đồng</v>
      </c>
    </row>
    <row r="176" spans="1:5" s="64" customFormat="1" ht="20.45" hidden="1" customHeight="1">
      <c r="A176" s="76"/>
      <c r="B176" s="76" t="str">
        <f>+'[1]PL.Tang thu DT 2026-2025'!$B$56</f>
        <v>Xã Đức Quang</v>
      </c>
      <c r="C176" s="77"/>
      <c r="D176" s="76"/>
      <c r="E176" s="65" t="str">
        <f t="shared" si="6"/>
        <v>Xã Đức Quang</v>
      </c>
    </row>
    <row r="177" spans="1:5" s="64" customFormat="1" ht="20.45" hidden="1" customHeight="1">
      <c r="A177" s="76"/>
      <c r="B177" s="76" t="str">
        <f>+'[1]PL.Tang thu DT 2026-2025'!$B$57</f>
        <v>Xã Đức Thịnh</v>
      </c>
      <c r="C177" s="77"/>
      <c r="D177" s="76"/>
      <c r="E177" s="65" t="str">
        <f t="shared" si="6"/>
        <v>Xã Đức Thịnh</v>
      </c>
    </row>
    <row r="178" spans="1:5" s="64" customFormat="1" ht="20.45" hidden="1" customHeight="1">
      <c r="A178" s="76"/>
      <c r="B178" s="76" t="str">
        <f>+'[1]PL.Tang thu DT 2026-2025'!$B$58</f>
        <v>Xã Đức Minh</v>
      </c>
      <c r="C178" s="77"/>
      <c r="D178" s="76"/>
      <c r="E178" s="65" t="str">
        <f t="shared" ref="E178:E197" si="7">+B178</f>
        <v>Xã Đức Minh</v>
      </c>
    </row>
    <row r="179" spans="1:5" s="64" customFormat="1" ht="20.45" hidden="1" customHeight="1">
      <c r="A179" s="76"/>
      <c r="B179" s="76" t="str">
        <f>+'[1]PL.Tang thu DT 2026-2025'!$B$59</f>
        <v>Xã Hương Sơn</v>
      </c>
      <c r="C179" s="77"/>
      <c r="D179" s="76"/>
      <c r="E179" s="65" t="str">
        <f t="shared" si="7"/>
        <v>Xã Hương Sơn</v>
      </c>
    </row>
    <row r="180" spans="1:5" s="64" customFormat="1" ht="20.45" hidden="1" customHeight="1">
      <c r="A180" s="76"/>
      <c r="B180" s="76" t="str">
        <f>+'[1]PL.Tang thu DT 2026-2025'!$B$60</f>
        <v>Xã Sơn Tây</v>
      </c>
      <c r="C180" s="77"/>
      <c r="D180" s="76"/>
      <c r="E180" s="65" t="str">
        <f t="shared" si="7"/>
        <v>Xã Sơn Tây</v>
      </c>
    </row>
    <row r="181" spans="1:5" s="64" customFormat="1" ht="20.45" hidden="1" customHeight="1">
      <c r="A181" s="76"/>
      <c r="B181" s="76" t="str">
        <f>+'[1]PL.Tang thu DT 2026-2025'!$B$61</f>
        <v>Xã Tứ Mỹ</v>
      </c>
      <c r="C181" s="77"/>
      <c r="D181" s="76"/>
      <c r="E181" s="65" t="str">
        <f t="shared" si="7"/>
        <v>Xã Tứ Mỹ</v>
      </c>
    </row>
    <row r="182" spans="1:5" s="64" customFormat="1" ht="20.45" hidden="1" customHeight="1">
      <c r="A182" s="76"/>
      <c r="B182" s="76" t="str">
        <f>+'[1]PL.Tang thu DT 2026-2025'!$B$62</f>
        <v>Xã Sơn Giang</v>
      </c>
      <c r="C182" s="77"/>
      <c r="D182" s="76"/>
      <c r="E182" s="65" t="str">
        <f t="shared" si="7"/>
        <v>Xã Sơn Giang</v>
      </c>
    </row>
    <row r="183" spans="1:5" s="64" customFormat="1" ht="20.45" hidden="1" customHeight="1">
      <c r="A183" s="76"/>
      <c r="B183" s="76" t="str">
        <f>+'[1]PL.Tang thu DT 2026-2025'!$B$63</f>
        <v>Xã Sơn Tiến</v>
      </c>
      <c r="C183" s="77"/>
      <c r="D183" s="76"/>
      <c r="E183" s="65" t="str">
        <f t="shared" si="7"/>
        <v>Xã Sơn Tiến</v>
      </c>
    </row>
    <row r="184" spans="1:5" s="64" customFormat="1" ht="20.45" hidden="1" customHeight="1">
      <c r="A184" s="76"/>
      <c r="B184" s="76" t="str">
        <f>+'[1]PL.Tang thu DT 2026-2025'!$B$64</f>
        <v>Xã Sơn Hồng</v>
      </c>
      <c r="C184" s="77"/>
      <c r="D184" s="76"/>
      <c r="E184" s="65" t="str">
        <f t="shared" si="7"/>
        <v>Xã Sơn Hồng</v>
      </c>
    </row>
    <row r="185" spans="1:5" s="64" customFormat="1" ht="20.45" hidden="1" customHeight="1">
      <c r="A185" s="76"/>
      <c r="B185" s="76" t="str">
        <f>+'[1]PL.Tang thu DT 2026-2025'!$B$65</f>
        <v>Xã Kim Hoa</v>
      </c>
      <c r="C185" s="77"/>
      <c r="D185" s="76"/>
      <c r="E185" s="65" t="str">
        <f t="shared" si="7"/>
        <v>Xã Kim Hoa</v>
      </c>
    </row>
    <row r="186" spans="1:5" s="64" customFormat="1" ht="20.45" hidden="1" customHeight="1">
      <c r="A186" s="76"/>
      <c r="B186" s="76" t="str">
        <f>+'[1]PL.Tang thu DT 2026-2025'!$B$66</f>
        <v>Xã Vũ Quang</v>
      </c>
      <c r="C186" s="77"/>
      <c r="D186" s="76"/>
      <c r="E186" s="65" t="str">
        <f t="shared" si="7"/>
        <v>Xã Vũ Quang</v>
      </c>
    </row>
    <row r="187" spans="1:5" s="64" customFormat="1" ht="20.45" hidden="1" customHeight="1">
      <c r="A187" s="76"/>
      <c r="B187" s="76" t="str">
        <f>+'[1]PL.Tang thu DT 2026-2025'!$B$67</f>
        <v>Xã Mai Hoa</v>
      </c>
      <c r="C187" s="77"/>
      <c r="D187" s="76"/>
      <c r="E187" s="65" t="str">
        <f t="shared" si="7"/>
        <v>Xã Mai Hoa</v>
      </c>
    </row>
    <row r="188" spans="1:5" s="64" customFormat="1" ht="20.45" hidden="1" customHeight="1">
      <c r="A188" s="76"/>
      <c r="B188" s="76" t="str">
        <f>+'[1]PL.Tang thu DT 2026-2025'!$B$68</f>
        <v>Xã Thượng Đức</v>
      </c>
      <c r="C188" s="77"/>
      <c r="D188" s="76"/>
      <c r="E188" s="65" t="str">
        <f t="shared" si="7"/>
        <v>Xã Thượng Đức</v>
      </c>
    </row>
    <row r="189" spans="1:5" s="64" customFormat="1" ht="20.45" hidden="1" customHeight="1">
      <c r="A189" s="76"/>
      <c r="B189" s="76" t="str">
        <f>+'[1]PL.Tang thu DT 2026-2025'!$B$69</f>
        <v>Xã Hương Khê</v>
      </c>
      <c r="C189" s="77"/>
      <c r="D189" s="76"/>
      <c r="E189" s="65" t="str">
        <f t="shared" si="7"/>
        <v>Xã Hương Khê</v>
      </c>
    </row>
    <row r="190" spans="1:5" s="64" customFormat="1" ht="20.45" hidden="1" customHeight="1">
      <c r="A190" s="76"/>
      <c r="B190" s="76" t="str">
        <f>+'[1]PL.Tang thu DT 2026-2025'!$B$70</f>
        <v>Xã Hương Phố</v>
      </c>
      <c r="C190" s="77"/>
      <c r="D190" s="76"/>
      <c r="E190" s="65" t="str">
        <f t="shared" si="7"/>
        <v>Xã Hương Phố</v>
      </c>
    </row>
    <row r="191" spans="1:5" s="64" customFormat="1" ht="20.45" hidden="1" customHeight="1">
      <c r="A191" s="76"/>
      <c r="B191" s="76" t="str">
        <f>+'[1]PL.Tang thu DT 2026-2025'!$B$71</f>
        <v>Xã Hương Đô</v>
      </c>
      <c r="C191" s="77"/>
      <c r="D191" s="76"/>
      <c r="E191" s="65" t="str">
        <f t="shared" si="7"/>
        <v>Xã Hương Đô</v>
      </c>
    </row>
    <row r="192" spans="1:5" s="64" customFormat="1" ht="20.45" hidden="1" customHeight="1">
      <c r="A192" s="76"/>
      <c r="B192" s="76" t="str">
        <f>+'[1]PL.Tang thu DT 2026-2025'!$B$72</f>
        <v>Xã Hà Linh</v>
      </c>
      <c r="C192" s="77"/>
      <c r="D192" s="76"/>
      <c r="E192" s="65" t="str">
        <f t="shared" si="7"/>
        <v>Xã Hà Linh</v>
      </c>
    </row>
    <row r="193" spans="1:5" s="64" customFormat="1" ht="20.45" hidden="1" customHeight="1">
      <c r="A193" s="76"/>
      <c r="B193" s="76" t="str">
        <f>+'[1]PL.Tang thu DT 2026-2025'!$B$73</f>
        <v>Xã Hương Bình</v>
      </c>
      <c r="C193" s="77"/>
      <c r="D193" s="76"/>
      <c r="E193" s="65" t="str">
        <f t="shared" si="7"/>
        <v>Xã Hương Bình</v>
      </c>
    </row>
    <row r="194" spans="1:5" s="64" customFormat="1" ht="20.45" hidden="1" customHeight="1">
      <c r="A194" s="76"/>
      <c r="B194" s="76" t="str">
        <f>+'[1]PL.Tang thu DT 2026-2025'!$B$74</f>
        <v>Xã Phúc Trạch</v>
      </c>
      <c r="C194" s="77"/>
      <c r="D194" s="76"/>
      <c r="E194" s="65" t="str">
        <f t="shared" si="7"/>
        <v>Xã Phúc Trạch</v>
      </c>
    </row>
    <row r="195" spans="1:5" s="64" customFormat="1" ht="20.45" hidden="1" customHeight="1">
      <c r="A195" s="76"/>
      <c r="B195" s="76" t="str">
        <f>+'[1]PL.Tang thu DT 2026-2025'!$B$75</f>
        <v>Xã Hương Xuân</v>
      </c>
      <c r="C195" s="77"/>
      <c r="D195" s="76"/>
      <c r="E195" s="65" t="str">
        <f t="shared" si="7"/>
        <v>Xã Hương Xuân</v>
      </c>
    </row>
    <row r="196" spans="1:5" s="64" customFormat="1" ht="20.45" hidden="1" customHeight="1">
      <c r="A196" s="76"/>
      <c r="B196" s="76" t="str">
        <f>+'[1]PL.Tang thu DT 2026-2025'!$B$76</f>
        <v>Xã Sơn Kim 1</v>
      </c>
      <c r="C196" s="77"/>
      <c r="D196" s="76"/>
      <c r="E196" s="65" t="str">
        <f t="shared" si="7"/>
        <v>Xã Sơn Kim 1</v>
      </c>
    </row>
    <row r="197" spans="1:5" s="64" customFormat="1" ht="20.45" hidden="1" customHeight="1">
      <c r="A197" s="76"/>
      <c r="B197" s="76" t="str">
        <f>+'[1]PL.Tang thu DT 2026-2025'!$B$77</f>
        <v>Xã Sơn Kim 2</v>
      </c>
      <c r="C197" s="77"/>
      <c r="D197" s="76"/>
      <c r="E197" s="65" t="str">
        <f t="shared" si="7"/>
        <v>Xã Sơn Kim 2</v>
      </c>
    </row>
    <row r="198" spans="1:5">
      <c r="C198" s="461" t="s">
        <v>232</v>
      </c>
      <c r="D198" s="461"/>
    </row>
  </sheetData>
  <autoFilter ref="A5:E197">
    <filterColumn colId="1">
      <filters blank="1">
        <filter val="…."/>
        <filter val="Chi tiết nội dung …."/>
        <filter val="Phường Bắc Hồng Lĩnh"/>
        <filter val="Phường Hà Huy Tập"/>
        <filter val="Phường Hải Ninh"/>
        <filter val="Phường Hoành Sơn"/>
        <filter val="Phường Nam Hồng Lĩnh"/>
        <filter val="Phường Sông Trí"/>
        <filter val="Phường Thành Sen"/>
        <filter val="Phường Trần Phú"/>
        <filter val="Phường Vũng Áng"/>
        <filter val="Số đã thực hiện (đến ngày 30/6/2026)"/>
        <filter val="Số thu chuyển nguồn còn lại"/>
        <filter val="TỔNG CỘNG"/>
        <filter val="Tổng số thu chuyển nguồn"/>
        <filter val="Xã Kỳ Văn"/>
      </filters>
    </filterColumn>
  </autoFilter>
  <mergeCells count="9">
    <mergeCell ref="C198:D198"/>
    <mergeCell ref="A125:A126"/>
    <mergeCell ref="B125:B126"/>
    <mergeCell ref="A2:D2"/>
    <mergeCell ref="A37:A38"/>
    <mergeCell ref="B37:B38"/>
    <mergeCell ref="A81:A82"/>
    <mergeCell ref="B81:B82"/>
    <mergeCell ref="A3:D3"/>
  </mergeCells>
  <pageMargins left="0.25" right="0.25" top="0.75" bottom="0.75" header="0.3" footer="0.3"/>
  <pageSetup paperSize="9" scale="7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2"/>
  <sheetViews>
    <sheetView zoomScale="90" zoomScaleNormal="90" workbookViewId="0">
      <pane xSplit="2" ySplit="5" topLeftCell="C6" activePane="bottomRight" state="frozen"/>
      <selection pane="topRight" activeCell="C1" sqref="C1"/>
      <selection pane="bottomLeft" activeCell="A6" sqref="A6"/>
      <selection pane="bottomRight" activeCell="A3" sqref="A3:D3"/>
    </sheetView>
  </sheetViews>
  <sheetFormatPr defaultColWidth="8.75" defaultRowHeight="15.75"/>
  <cols>
    <col min="1" max="1" width="8.25" style="3" customWidth="1"/>
    <col min="2" max="2" width="84.5" style="1" customWidth="1"/>
    <col min="3" max="3" width="14" style="14" customWidth="1"/>
    <col min="4" max="4" width="18.875" style="1" customWidth="1"/>
    <col min="5" max="16384" width="8.75" style="1"/>
  </cols>
  <sheetData>
    <row r="1" spans="1:4" ht="22.9" customHeight="1">
      <c r="A1" s="24" t="str">
        <f>'Thu 2026'!A1</f>
        <v>UBND XÃ KỲ VĂN</v>
      </c>
    </row>
    <row r="2" spans="1:4" ht="21.6" customHeight="1">
      <c r="A2" s="472" t="s">
        <v>41</v>
      </c>
      <c r="B2" s="472"/>
      <c r="C2" s="472"/>
      <c r="D2" s="472"/>
    </row>
    <row r="3" spans="1:4">
      <c r="A3" s="593" t="str">
        <f>'Thu 2026'!A3:K3</f>
        <v>(Kèm báo cáo số 204/BC-UBND ngày 24/8/2026 của UBND xã)</v>
      </c>
      <c r="B3" s="593"/>
      <c r="C3" s="593"/>
      <c r="D3" s="593"/>
    </row>
    <row r="4" spans="1:4" ht="20.45" customHeight="1">
      <c r="D4" s="3" t="s">
        <v>22</v>
      </c>
    </row>
    <row r="5" spans="1:4" s="7" customFormat="1" ht="27" customHeight="1">
      <c r="A5" s="6" t="s">
        <v>1</v>
      </c>
      <c r="B5" s="6" t="s">
        <v>2</v>
      </c>
      <c r="C5" s="15" t="s">
        <v>39</v>
      </c>
      <c r="D5" s="6" t="s">
        <v>3</v>
      </c>
    </row>
    <row r="6" spans="1:4" s="64" customFormat="1" ht="20.45" customHeight="1">
      <c r="A6" s="76"/>
      <c r="B6" s="76" t="str">
        <f>+'[1]PL.Tang thu DT 2026-2025'!$B$25</f>
        <v>Xã Kỳ Văn</v>
      </c>
      <c r="C6" s="77"/>
      <c r="D6" s="76"/>
    </row>
    <row r="7" spans="1:4" s="19" customFormat="1" ht="20.45" customHeight="1">
      <c r="A7" s="16" t="s">
        <v>4</v>
      </c>
      <c r="B7" s="17" t="s">
        <v>42</v>
      </c>
      <c r="C7" s="99">
        <f>SUM(C8:C9)</f>
        <v>1603.818</v>
      </c>
      <c r="D7" s="17"/>
    </row>
    <row r="8" spans="1:4" s="19" customFormat="1" ht="20.45" customHeight="1">
      <c r="A8" s="23">
        <v>1</v>
      </c>
      <c r="B8" s="21" t="s">
        <v>326</v>
      </c>
      <c r="C8" s="154">
        <v>1116.088</v>
      </c>
      <c r="D8" s="99"/>
    </row>
    <row r="9" spans="1:4" s="19" customFormat="1" ht="20.45" customHeight="1">
      <c r="A9" s="23">
        <v>2</v>
      </c>
      <c r="B9" s="21" t="s">
        <v>327</v>
      </c>
      <c r="C9" s="155">
        <v>487.73</v>
      </c>
      <c r="D9" s="99"/>
    </row>
    <row r="10" spans="1:4" s="19" customFormat="1" ht="20.45" customHeight="1">
      <c r="A10" s="429" t="s">
        <v>23</v>
      </c>
      <c r="B10" s="430" t="s">
        <v>47</v>
      </c>
      <c r="C10" s="431">
        <f>C11+C25+C26</f>
        <v>1603.818227</v>
      </c>
      <c r="D10" s="17"/>
    </row>
    <row r="11" spans="1:4" s="19" customFormat="1" ht="21.75" customHeight="1">
      <c r="A11" s="101">
        <v>1</v>
      </c>
      <c r="B11" s="102" t="s">
        <v>275</v>
      </c>
      <c r="C11" s="106">
        <f>SUM(C12:C24)</f>
        <v>1116.0880809999999</v>
      </c>
      <c r="D11" s="17"/>
    </row>
    <row r="12" spans="1:4" s="19" customFormat="1" ht="24.75" customHeight="1">
      <c r="A12" s="101" t="s">
        <v>276</v>
      </c>
      <c r="B12" s="102" t="s">
        <v>277</v>
      </c>
      <c r="C12" s="104">
        <v>1.0345340000000001</v>
      </c>
      <c r="D12" s="17"/>
    </row>
    <row r="13" spans="1:4" s="19" customFormat="1" ht="23.25" customHeight="1">
      <c r="A13" s="101" t="s">
        <v>278</v>
      </c>
      <c r="B13" s="102" t="s">
        <v>279</v>
      </c>
      <c r="C13" s="104">
        <v>0.296954</v>
      </c>
      <c r="D13" s="17"/>
    </row>
    <row r="14" spans="1:4" s="19" customFormat="1" ht="20.45" customHeight="1">
      <c r="A14" s="101" t="s">
        <v>280</v>
      </c>
      <c r="B14" s="102" t="s">
        <v>281</v>
      </c>
      <c r="C14" s="104">
        <v>42.1</v>
      </c>
      <c r="D14" s="17"/>
    </row>
    <row r="15" spans="1:4" s="19" customFormat="1" ht="20.45" customHeight="1">
      <c r="A15" s="101" t="s">
        <v>282</v>
      </c>
      <c r="B15" s="102" t="s">
        <v>283</v>
      </c>
      <c r="C15" s="104">
        <v>99.216999999999999</v>
      </c>
      <c r="D15" s="17"/>
    </row>
    <row r="16" spans="1:4" s="19" customFormat="1" ht="20.45" customHeight="1">
      <c r="A16" s="101" t="s">
        <v>284</v>
      </c>
      <c r="B16" s="102" t="s">
        <v>285</v>
      </c>
      <c r="C16" s="104">
        <v>2.3585929999999999</v>
      </c>
      <c r="D16" s="17"/>
    </row>
    <row r="17" spans="1:4" s="19" customFormat="1" ht="20.45" customHeight="1">
      <c r="A17" s="101" t="s">
        <v>286</v>
      </c>
      <c r="B17" s="102" t="s">
        <v>287</v>
      </c>
      <c r="C17" s="104">
        <v>146.21799999999999</v>
      </c>
      <c r="D17" s="17"/>
    </row>
    <row r="18" spans="1:4" s="19" customFormat="1" ht="20.45" customHeight="1">
      <c r="A18" s="101" t="s">
        <v>288</v>
      </c>
      <c r="B18" s="102" t="s">
        <v>289</v>
      </c>
      <c r="C18" s="104">
        <v>65.882999999999996</v>
      </c>
      <c r="D18" s="17"/>
    </row>
    <row r="19" spans="1:4" s="19" customFormat="1" ht="20.45" customHeight="1">
      <c r="A19" s="101" t="s">
        <v>290</v>
      </c>
      <c r="B19" s="102" t="s">
        <v>291</v>
      </c>
      <c r="C19" s="104">
        <v>59.52</v>
      </c>
      <c r="D19" s="17"/>
    </row>
    <row r="20" spans="1:4" s="19" customFormat="1" ht="20.45" customHeight="1">
      <c r="A20" s="101" t="s">
        <v>292</v>
      </c>
      <c r="B20" s="102" t="s">
        <v>293</v>
      </c>
      <c r="C20" s="104">
        <v>60.753</v>
      </c>
      <c r="D20" s="17"/>
    </row>
    <row r="21" spans="1:4" s="19" customFormat="1" ht="20.45" customHeight="1">
      <c r="A21" s="101" t="s">
        <v>294</v>
      </c>
      <c r="B21" s="102" t="s">
        <v>295</v>
      </c>
      <c r="C21" s="104">
        <v>139.1</v>
      </c>
      <c r="D21" s="17"/>
    </row>
    <row r="22" spans="1:4" s="19" customFormat="1" ht="20.45" customHeight="1">
      <c r="A22" s="101" t="s">
        <v>296</v>
      </c>
      <c r="B22" s="102" t="s">
        <v>297</v>
      </c>
      <c r="C22" s="104">
        <v>94.177000000000007</v>
      </c>
      <c r="D22" s="17"/>
    </row>
    <row r="23" spans="1:4" s="19" customFormat="1" ht="20.45" customHeight="1">
      <c r="A23" s="101" t="s">
        <v>298</v>
      </c>
      <c r="B23" s="102" t="s">
        <v>299</v>
      </c>
      <c r="C23" s="104">
        <v>174.68899999999999</v>
      </c>
      <c r="D23" s="17"/>
    </row>
    <row r="24" spans="1:4" s="19" customFormat="1" ht="20.45" customHeight="1">
      <c r="A24" s="101" t="s">
        <v>300</v>
      </c>
      <c r="B24" s="102" t="s">
        <v>301</v>
      </c>
      <c r="C24" s="104">
        <v>230.74100000000001</v>
      </c>
      <c r="D24" s="17"/>
    </row>
    <row r="25" spans="1:4" s="19" customFormat="1" ht="20.45" customHeight="1">
      <c r="A25" s="101">
        <v>2</v>
      </c>
      <c r="B25" s="103" t="s">
        <v>302</v>
      </c>
      <c r="C25" s="105">
        <v>341.41114599999997</v>
      </c>
      <c r="D25" s="17"/>
    </row>
    <row r="26" spans="1:4" s="19" customFormat="1" ht="20.45" customHeight="1">
      <c r="A26" s="101">
        <v>3</v>
      </c>
      <c r="B26" s="103" t="s">
        <v>303</v>
      </c>
      <c r="C26" s="105">
        <f>1603.818227-C11-C25</f>
        <v>146.31900000000013</v>
      </c>
      <c r="D26" s="17"/>
    </row>
    <row r="27" spans="1:4" s="19" customFormat="1" ht="20.45" customHeight="1">
      <c r="A27" s="101" t="s">
        <v>304</v>
      </c>
      <c r="B27" s="103" t="s">
        <v>305</v>
      </c>
      <c r="C27" s="105">
        <v>56.319000000000003</v>
      </c>
      <c r="D27" s="17"/>
    </row>
    <row r="28" spans="1:4" s="19" customFormat="1" ht="20.45" customHeight="1">
      <c r="A28" s="101" t="s">
        <v>306</v>
      </c>
      <c r="B28" s="103" t="s">
        <v>307</v>
      </c>
      <c r="C28" s="105">
        <v>50</v>
      </c>
      <c r="D28" s="17"/>
    </row>
    <row r="29" spans="1:4" s="19" customFormat="1" ht="20.45" customHeight="1">
      <c r="A29" s="101" t="s">
        <v>308</v>
      </c>
      <c r="B29" s="103" t="s">
        <v>309</v>
      </c>
      <c r="C29" s="105">
        <v>40</v>
      </c>
      <c r="D29" s="17"/>
    </row>
    <row r="30" spans="1:4" s="19" customFormat="1" ht="20.45" customHeight="1">
      <c r="A30" s="429" t="s">
        <v>25</v>
      </c>
      <c r="B30" s="430" t="s">
        <v>46</v>
      </c>
      <c r="C30" s="431">
        <f>C31+C45+C46</f>
        <v>1116.0880809999999</v>
      </c>
      <c r="D30" s="430"/>
    </row>
    <row r="31" spans="1:4" s="19" customFormat="1" ht="20.45" customHeight="1">
      <c r="A31" s="432">
        <v>1</v>
      </c>
      <c r="B31" s="102" t="s">
        <v>275</v>
      </c>
      <c r="C31" s="433">
        <f>SUM(C32:C44)</f>
        <v>1116.0880809999999</v>
      </c>
      <c r="D31" s="430"/>
    </row>
    <row r="32" spans="1:4" s="19" customFormat="1" ht="24.75" customHeight="1">
      <c r="A32" s="101" t="s">
        <v>276</v>
      </c>
      <c r="B32" s="102" t="s">
        <v>277</v>
      </c>
      <c r="C32" s="104">
        <v>1.0345340000000001</v>
      </c>
      <c r="D32" s="17"/>
    </row>
    <row r="33" spans="1:4" s="19" customFormat="1" ht="21.75" customHeight="1">
      <c r="A33" s="101" t="s">
        <v>278</v>
      </c>
      <c r="B33" s="102" t="s">
        <v>279</v>
      </c>
      <c r="C33" s="104">
        <v>0.296954</v>
      </c>
      <c r="D33" s="17"/>
    </row>
    <row r="34" spans="1:4" s="19" customFormat="1" ht="20.45" customHeight="1">
      <c r="A34" s="101" t="s">
        <v>280</v>
      </c>
      <c r="B34" s="102" t="s">
        <v>281</v>
      </c>
      <c r="C34" s="104">
        <v>42.1</v>
      </c>
      <c r="D34" s="17"/>
    </row>
    <row r="35" spans="1:4" s="19" customFormat="1" ht="20.45" customHeight="1">
      <c r="A35" s="101" t="s">
        <v>282</v>
      </c>
      <c r="B35" s="102" t="s">
        <v>283</v>
      </c>
      <c r="C35" s="104">
        <v>99.216999999999999</v>
      </c>
      <c r="D35" s="17"/>
    </row>
    <row r="36" spans="1:4" s="19" customFormat="1" ht="20.45" customHeight="1">
      <c r="A36" s="101" t="s">
        <v>284</v>
      </c>
      <c r="B36" s="102" t="s">
        <v>285</v>
      </c>
      <c r="C36" s="104">
        <v>2.3585929999999999</v>
      </c>
      <c r="D36" s="17"/>
    </row>
    <row r="37" spans="1:4" s="19" customFormat="1" ht="20.45" customHeight="1">
      <c r="A37" s="101" t="s">
        <v>286</v>
      </c>
      <c r="B37" s="102" t="s">
        <v>287</v>
      </c>
      <c r="C37" s="104">
        <v>146.21799999999999</v>
      </c>
      <c r="D37" s="17"/>
    </row>
    <row r="38" spans="1:4" s="19" customFormat="1" ht="20.45" customHeight="1">
      <c r="A38" s="101" t="s">
        <v>288</v>
      </c>
      <c r="B38" s="102" t="s">
        <v>289</v>
      </c>
      <c r="C38" s="104">
        <v>65.882999999999996</v>
      </c>
      <c r="D38" s="17"/>
    </row>
    <row r="39" spans="1:4" s="19" customFormat="1" ht="20.45" customHeight="1">
      <c r="A39" s="101" t="s">
        <v>290</v>
      </c>
      <c r="B39" s="102" t="s">
        <v>291</v>
      </c>
      <c r="C39" s="104">
        <v>59.52</v>
      </c>
      <c r="D39" s="17"/>
    </row>
    <row r="40" spans="1:4" s="19" customFormat="1" ht="20.45" customHeight="1">
      <c r="A40" s="101" t="s">
        <v>292</v>
      </c>
      <c r="B40" s="102" t="s">
        <v>293</v>
      </c>
      <c r="C40" s="104">
        <v>60.753</v>
      </c>
      <c r="D40" s="17"/>
    </row>
    <row r="41" spans="1:4" s="19" customFormat="1" ht="20.45" customHeight="1">
      <c r="A41" s="101" t="s">
        <v>294</v>
      </c>
      <c r="B41" s="102" t="s">
        <v>295</v>
      </c>
      <c r="C41" s="104">
        <v>139.1</v>
      </c>
      <c r="D41" s="17"/>
    </row>
    <row r="42" spans="1:4" s="19" customFormat="1" ht="20.45" customHeight="1">
      <c r="A42" s="101" t="s">
        <v>296</v>
      </c>
      <c r="B42" s="102" t="s">
        <v>297</v>
      </c>
      <c r="C42" s="104">
        <v>94.177000000000007</v>
      </c>
      <c r="D42" s="17"/>
    </row>
    <row r="43" spans="1:4" s="19" customFormat="1" ht="20.45" customHeight="1">
      <c r="A43" s="101" t="s">
        <v>298</v>
      </c>
      <c r="B43" s="102" t="s">
        <v>299</v>
      </c>
      <c r="C43" s="104">
        <v>174.68899999999999</v>
      </c>
      <c r="D43" s="17"/>
    </row>
    <row r="44" spans="1:4" s="19" customFormat="1" ht="20.45" customHeight="1">
      <c r="A44" s="101" t="s">
        <v>300</v>
      </c>
      <c r="B44" s="102" t="s">
        <v>301</v>
      </c>
      <c r="C44" s="104">
        <v>230.74100000000001</v>
      </c>
      <c r="D44" s="17"/>
    </row>
    <row r="45" spans="1:4" s="19" customFormat="1" ht="20.45" customHeight="1">
      <c r="A45" s="101">
        <v>2</v>
      </c>
      <c r="B45" s="103" t="s">
        <v>302</v>
      </c>
      <c r="C45" s="105">
        <v>0</v>
      </c>
      <c r="D45" s="17"/>
    </row>
    <row r="46" spans="1:4" s="19" customFormat="1" ht="20.45" customHeight="1">
      <c r="A46" s="101">
        <v>3</v>
      </c>
      <c r="B46" s="103" t="s">
        <v>303</v>
      </c>
      <c r="C46" s="105">
        <f>SUM(C47:C49)</f>
        <v>0</v>
      </c>
      <c r="D46" s="17"/>
    </row>
    <row r="47" spans="1:4" s="19" customFormat="1" ht="20.45" customHeight="1">
      <c r="A47" s="101" t="s">
        <v>304</v>
      </c>
      <c r="B47" s="103" t="s">
        <v>305</v>
      </c>
      <c r="C47" s="105">
        <v>0</v>
      </c>
      <c r="D47" s="17"/>
    </row>
    <row r="48" spans="1:4" s="19" customFormat="1" ht="20.45" customHeight="1">
      <c r="A48" s="101" t="s">
        <v>306</v>
      </c>
      <c r="B48" s="103" t="s">
        <v>307</v>
      </c>
      <c r="C48" s="105">
        <v>0</v>
      </c>
      <c r="D48" s="17"/>
    </row>
    <row r="49" spans="1:4" s="19" customFormat="1" ht="20.45" customHeight="1">
      <c r="A49" s="101" t="s">
        <v>308</v>
      </c>
      <c r="B49" s="103" t="s">
        <v>309</v>
      </c>
      <c r="C49" s="105">
        <v>0</v>
      </c>
      <c r="D49" s="17"/>
    </row>
    <row r="50" spans="1:4" s="19" customFormat="1" ht="20.45" customHeight="1">
      <c r="A50" s="429" t="s">
        <v>27</v>
      </c>
      <c r="B50" s="430" t="s">
        <v>43</v>
      </c>
      <c r="C50" s="434">
        <f>C7-C30</f>
        <v>487.72991900000011</v>
      </c>
      <c r="D50" s="17"/>
    </row>
    <row r="51" spans="1:4" s="22" customFormat="1" ht="20.45" customHeight="1">
      <c r="A51" s="148" t="s">
        <v>310</v>
      </c>
      <c r="B51" s="435" t="s">
        <v>45</v>
      </c>
      <c r="C51" s="436">
        <f>C52+C66+C67</f>
        <v>487.73014599999999</v>
      </c>
      <c r="D51" s="21"/>
    </row>
    <row r="52" spans="1:4" s="22" customFormat="1" ht="20.45" customHeight="1">
      <c r="A52" s="101">
        <v>1</v>
      </c>
      <c r="B52" s="102" t="s">
        <v>275</v>
      </c>
      <c r="C52" s="106">
        <f>SUM(C53:C65)</f>
        <v>0</v>
      </c>
      <c r="D52" s="21"/>
    </row>
    <row r="53" spans="1:4" s="22" customFormat="1" ht="26.25" customHeight="1">
      <c r="A53" s="101" t="s">
        <v>276</v>
      </c>
      <c r="B53" s="102" t="s">
        <v>277</v>
      </c>
      <c r="C53" s="104">
        <f>C12-C32</f>
        <v>0</v>
      </c>
      <c r="D53" s="21"/>
    </row>
    <row r="54" spans="1:4" s="22" customFormat="1" ht="20.45" customHeight="1">
      <c r="A54" s="101" t="s">
        <v>278</v>
      </c>
      <c r="B54" s="102" t="s">
        <v>279</v>
      </c>
      <c r="C54" s="104">
        <f t="shared" ref="C54:C66" si="0">C13-C33</f>
        <v>0</v>
      </c>
      <c r="D54" s="21"/>
    </row>
    <row r="55" spans="1:4" s="22" customFormat="1" ht="20.45" customHeight="1">
      <c r="A55" s="101" t="s">
        <v>280</v>
      </c>
      <c r="B55" s="102" t="s">
        <v>281</v>
      </c>
      <c r="C55" s="104">
        <f t="shared" si="0"/>
        <v>0</v>
      </c>
      <c r="D55" s="21"/>
    </row>
    <row r="56" spans="1:4" s="22" customFormat="1" ht="20.45" customHeight="1">
      <c r="A56" s="101" t="s">
        <v>282</v>
      </c>
      <c r="B56" s="102" t="s">
        <v>283</v>
      </c>
      <c r="C56" s="104">
        <f t="shared" si="0"/>
        <v>0</v>
      </c>
      <c r="D56" s="21"/>
    </row>
    <row r="57" spans="1:4" s="22" customFormat="1" ht="20.45" customHeight="1">
      <c r="A57" s="101" t="s">
        <v>284</v>
      </c>
      <c r="B57" s="102" t="s">
        <v>285</v>
      </c>
      <c r="C57" s="104">
        <f t="shared" si="0"/>
        <v>0</v>
      </c>
      <c r="D57" s="21"/>
    </row>
    <row r="58" spans="1:4" s="22" customFormat="1" ht="20.45" customHeight="1">
      <c r="A58" s="101" t="s">
        <v>286</v>
      </c>
      <c r="B58" s="102" t="s">
        <v>287</v>
      </c>
      <c r="C58" s="104">
        <f t="shared" si="0"/>
        <v>0</v>
      </c>
      <c r="D58" s="21"/>
    </row>
    <row r="59" spans="1:4" s="22" customFormat="1" ht="20.45" customHeight="1">
      <c r="A59" s="101" t="s">
        <v>288</v>
      </c>
      <c r="B59" s="102" t="s">
        <v>289</v>
      </c>
      <c r="C59" s="104">
        <f t="shared" si="0"/>
        <v>0</v>
      </c>
      <c r="D59" s="21"/>
    </row>
    <row r="60" spans="1:4" s="22" customFormat="1" ht="20.45" customHeight="1">
      <c r="A60" s="101" t="s">
        <v>290</v>
      </c>
      <c r="B60" s="102" t="s">
        <v>291</v>
      </c>
      <c r="C60" s="104">
        <f t="shared" si="0"/>
        <v>0</v>
      </c>
      <c r="D60" s="21"/>
    </row>
    <row r="61" spans="1:4" s="22" customFormat="1" ht="20.45" customHeight="1">
      <c r="A61" s="101" t="s">
        <v>292</v>
      </c>
      <c r="B61" s="102" t="s">
        <v>293</v>
      </c>
      <c r="C61" s="104">
        <f t="shared" si="0"/>
        <v>0</v>
      </c>
      <c r="D61" s="21"/>
    </row>
    <row r="62" spans="1:4" s="22" customFormat="1" ht="20.45" customHeight="1">
      <c r="A62" s="101" t="s">
        <v>294</v>
      </c>
      <c r="B62" s="102" t="s">
        <v>295</v>
      </c>
      <c r="C62" s="104">
        <f t="shared" si="0"/>
        <v>0</v>
      </c>
      <c r="D62" s="21"/>
    </row>
    <row r="63" spans="1:4" s="22" customFormat="1" ht="20.45" customHeight="1">
      <c r="A63" s="101" t="s">
        <v>296</v>
      </c>
      <c r="B63" s="102" t="s">
        <v>297</v>
      </c>
      <c r="C63" s="104">
        <f t="shared" si="0"/>
        <v>0</v>
      </c>
      <c r="D63" s="21"/>
    </row>
    <row r="64" spans="1:4" s="22" customFormat="1" ht="20.45" customHeight="1">
      <c r="A64" s="101" t="s">
        <v>298</v>
      </c>
      <c r="B64" s="102" t="s">
        <v>299</v>
      </c>
      <c r="C64" s="104">
        <f t="shared" si="0"/>
        <v>0</v>
      </c>
      <c r="D64" s="21"/>
    </row>
    <row r="65" spans="1:4" s="22" customFormat="1" ht="20.45" customHeight="1">
      <c r="A65" s="101" t="s">
        <v>300</v>
      </c>
      <c r="B65" s="102" t="s">
        <v>301</v>
      </c>
      <c r="C65" s="104">
        <f t="shared" si="0"/>
        <v>0</v>
      </c>
      <c r="D65" s="21"/>
    </row>
    <row r="66" spans="1:4" s="22" customFormat="1" ht="20.45" customHeight="1">
      <c r="A66" s="101">
        <v>2</v>
      </c>
      <c r="B66" s="103" t="s">
        <v>302</v>
      </c>
      <c r="C66" s="104">
        <f t="shared" si="0"/>
        <v>341.41114599999997</v>
      </c>
      <c r="D66" s="21"/>
    </row>
    <row r="67" spans="1:4" s="22" customFormat="1" ht="20.45" customHeight="1">
      <c r="A67" s="101">
        <v>3</v>
      </c>
      <c r="B67" s="103" t="s">
        <v>303</v>
      </c>
      <c r="C67" s="105">
        <f>SUM(C68:C70)</f>
        <v>146.31900000000002</v>
      </c>
      <c r="D67" s="21"/>
    </row>
    <row r="68" spans="1:4" s="22" customFormat="1" ht="20.45" customHeight="1">
      <c r="A68" s="101" t="s">
        <v>304</v>
      </c>
      <c r="B68" s="103" t="s">
        <v>305</v>
      </c>
      <c r="C68" s="105">
        <f>C27-C47</f>
        <v>56.319000000000003</v>
      </c>
      <c r="D68" s="21"/>
    </row>
    <row r="69" spans="1:4" s="22" customFormat="1" ht="20.45" customHeight="1">
      <c r="A69" s="101" t="s">
        <v>306</v>
      </c>
      <c r="B69" s="103" t="s">
        <v>307</v>
      </c>
      <c r="C69" s="105">
        <f t="shared" ref="C69:C70" si="1">C28-C48</f>
        <v>50</v>
      </c>
      <c r="D69" s="21"/>
    </row>
    <row r="70" spans="1:4" s="22" customFormat="1" ht="20.45" customHeight="1">
      <c r="A70" s="101" t="s">
        <v>308</v>
      </c>
      <c r="B70" s="103" t="s">
        <v>309</v>
      </c>
      <c r="C70" s="105">
        <f t="shared" si="1"/>
        <v>40</v>
      </c>
      <c r="D70" s="21"/>
    </row>
    <row r="71" spans="1:4" s="22" customFormat="1" ht="20.45" customHeight="1">
      <c r="A71" s="148" t="s">
        <v>310</v>
      </c>
      <c r="B71" s="435" t="s">
        <v>44</v>
      </c>
      <c r="C71" s="436">
        <f>+C50-C51</f>
        <v>-2.2699999988162745E-4</v>
      </c>
      <c r="D71" s="21"/>
    </row>
    <row r="72" spans="1:4">
      <c r="C72" s="461" t="s">
        <v>232</v>
      </c>
      <c r="D72" s="461"/>
    </row>
  </sheetData>
  <autoFilter ref="A5:D71"/>
  <mergeCells count="3">
    <mergeCell ref="A2:D2"/>
    <mergeCell ref="C72:D72"/>
    <mergeCell ref="A3:D3"/>
  </mergeCells>
  <pageMargins left="0.25" right="0.25" top="0.75" bottom="0.75" header="0.3" footer="0.3"/>
  <pageSetup paperSize="9" scale="70"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M65"/>
  <sheetViews>
    <sheetView zoomScale="85" zoomScaleNormal="85" workbookViewId="0">
      <selection activeCell="A3" sqref="A3:S3"/>
    </sheetView>
  </sheetViews>
  <sheetFormatPr defaultColWidth="8.25" defaultRowHeight="15.75"/>
  <cols>
    <col min="1" max="1" width="5.125" style="28" customWidth="1"/>
    <col min="2" max="2" width="25.75" style="29" customWidth="1"/>
    <col min="3" max="15" width="7.625" style="26" customWidth="1"/>
    <col min="16" max="17" width="6.25" style="26" customWidth="1"/>
    <col min="18" max="18" width="8.875" style="26" customWidth="1"/>
    <col min="19" max="93" width="7.625" style="26" customWidth="1"/>
    <col min="94" max="94" width="8" style="26" customWidth="1"/>
    <col min="95" max="95" width="9.375" style="26" customWidth="1"/>
    <col min="96" max="98" width="7.625" style="26" customWidth="1"/>
    <col min="99" max="99" width="8.25" style="26" customWidth="1"/>
    <col min="100" max="160" width="7.625" style="26" customWidth="1"/>
    <col min="161" max="163" width="7.625" style="29" customWidth="1"/>
    <col min="164" max="167" width="7.625" style="26" customWidth="1"/>
    <col min="168" max="16384" width="8.25" style="26"/>
  </cols>
  <sheetData>
    <row r="1" spans="1:169">
      <c r="A1" s="24" t="str">
        <f>'Thu 2026'!A1</f>
        <v>UBND XÃ KỲ VĂN</v>
      </c>
    </row>
    <row r="2" spans="1:169">
      <c r="A2" s="483" t="s">
        <v>48</v>
      </c>
      <c r="B2" s="483"/>
      <c r="C2" s="483"/>
      <c r="D2" s="483"/>
      <c r="E2" s="483"/>
      <c r="F2" s="483"/>
      <c r="G2" s="483"/>
      <c r="H2" s="483"/>
      <c r="I2" s="483"/>
      <c r="J2" s="483"/>
      <c r="K2" s="483"/>
      <c r="L2" s="483"/>
      <c r="M2" s="483"/>
      <c r="N2" s="483"/>
      <c r="O2" s="483"/>
      <c r="P2" s="483"/>
      <c r="Q2" s="483"/>
      <c r="R2" s="483"/>
      <c r="S2" s="27"/>
      <c r="T2" s="27"/>
      <c r="U2" s="27"/>
      <c r="V2" s="27"/>
      <c r="W2" s="27"/>
      <c r="X2" s="27"/>
      <c r="Y2" s="27"/>
      <c r="Z2" s="27"/>
      <c r="AA2" s="27"/>
      <c r="AB2" s="27"/>
      <c r="AC2" s="27"/>
      <c r="AD2" s="27"/>
      <c r="AE2" s="27"/>
      <c r="AF2" s="27"/>
      <c r="AG2" s="27"/>
      <c r="AH2" s="27"/>
      <c r="AI2" s="27"/>
      <c r="AJ2" s="27"/>
      <c r="AK2" s="27"/>
      <c r="AL2" s="27"/>
      <c r="AM2" s="27"/>
      <c r="AN2" s="27"/>
      <c r="BF2" s="27"/>
      <c r="BG2" s="27"/>
      <c r="BH2" s="27"/>
      <c r="BI2" s="27"/>
      <c r="BJ2" s="27"/>
      <c r="BK2" s="27"/>
      <c r="BL2" s="27"/>
      <c r="BM2" s="27"/>
      <c r="BN2" s="27"/>
      <c r="BO2" s="27"/>
      <c r="BU2" s="27"/>
      <c r="BV2" s="27"/>
      <c r="BW2" s="27"/>
      <c r="BX2" s="27"/>
      <c r="BY2" s="27"/>
      <c r="BZ2" s="27"/>
      <c r="CA2" s="27"/>
      <c r="CB2" s="27"/>
      <c r="CC2" s="27"/>
      <c r="CD2" s="27"/>
      <c r="CE2" s="27"/>
      <c r="CF2" s="27"/>
      <c r="CG2" s="27"/>
      <c r="CH2" s="27"/>
      <c r="CI2" s="27"/>
      <c r="CJ2" s="27"/>
      <c r="CK2" s="27"/>
      <c r="CL2" s="27"/>
      <c r="CM2" s="27"/>
      <c r="CN2" s="27"/>
      <c r="CO2" s="27"/>
      <c r="CP2" s="27"/>
      <c r="CQ2" s="27"/>
      <c r="CR2" s="27"/>
      <c r="CS2" s="27"/>
      <c r="CT2" s="27"/>
      <c r="CU2" s="27"/>
      <c r="CV2" s="27"/>
      <c r="CX2" s="27"/>
      <c r="CY2" s="27"/>
      <c r="CZ2" s="27"/>
      <c r="DA2" s="27"/>
      <c r="DB2" s="27"/>
      <c r="DC2" s="27"/>
      <c r="DD2" s="27"/>
      <c r="DE2" s="27"/>
      <c r="DF2" s="27"/>
      <c r="DG2" s="27"/>
      <c r="DH2" s="27"/>
      <c r="DI2" s="27"/>
      <c r="DJ2" s="27"/>
      <c r="DK2" s="27"/>
      <c r="DL2" s="27"/>
      <c r="DM2" s="27"/>
      <c r="DN2" s="27"/>
      <c r="DQ2" s="27"/>
      <c r="DR2" s="27"/>
      <c r="DS2" s="27"/>
      <c r="DT2" s="27"/>
      <c r="DU2" s="27"/>
      <c r="DV2" s="27"/>
      <c r="DW2" s="27"/>
      <c r="DX2" s="27"/>
      <c r="DY2" s="27"/>
      <c r="DZ2" s="27"/>
      <c r="EA2" s="27"/>
      <c r="EB2" s="27"/>
      <c r="EC2" s="27"/>
      <c r="ED2" s="27"/>
      <c r="EE2" s="27"/>
      <c r="EF2" s="27"/>
      <c r="EG2" s="27"/>
      <c r="EH2" s="27"/>
      <c r="EI2" s="27"/>
      <c r="EJ2" s="27"/>
      <c r="EK2" s="27"/>
      <c r="EL2" s="27"/>
      <c r="EO2" s="27"/>
      <c r="EP2" s="27"/>
      <c r="EQ2" s="27"/>
      <c r="ER2" s="27"/>
      <c r="ES2" s="27"/>
      <c r="ET2" s="27"/>
      <c r="EU2" s="27"/>
      <c r="EV2" s="27"/>
      <c r="EW2" s="27"/>
      <c r="EX2" s="27"/>
      <c r="EY2" s="27"/>
      <c r="EZ2" s="27"/>
      <c r="FA2" s="27"/>
      <c r="FE2" s="27"/>
      <c r="FF2" s="27"/>
      <c r="FG2" s="27"/>
      <c r="FH2" s="27"/>
    </row>
    <row r="3" spans="1:169">
      <c r="A3" s="592" t="str">
        <f>'PL03.Thu kết dư'!A3:D3</f>
        <v>(Kèm báo cáo số 204/BC-UBND ngày 24/8/2026 của UBND xã)</v>
      </c>
      <c r="B3" s="592"/>
      <c r="C3" s="592"/>
      <c r="D3" s="592"/>
      <c r="E3" s="592"/>
      <c r="F3" s="592"/>
      <c r="G3" s="592"/>
      <c r="H3" s="592"/>
      <c r="I3" s="592"/>
      <c r="J3" s="592"/>
      <c r="K3" s="592"/>
      <c r="L3" s="592"/>
      <c r="M3" s="592"/>
      <c r="N3" s="592"/>
      <c r="O3" s="592"/>
      <c r="P3" s="592"/>
      <c r="Q3" s="592"/>
      <c r="R3" s="592"/>
      <c r="S3" s="592"/>
      <c r="FE3" s="26"/>
      <c r="FF3" s="26"/>
      <c r="FG3" s="26"/>
    </row>
    <row r="4" spans="1:169">
      <c r="DE4" s="28"/>
      <c r="FK4" s="30" t="s">
        <v>49</v>
      </c>
    </row>
    <row r="5" spans="1:169" s="32" customFormat="1" ht="17.45" customHeight="1">
      <c r="A5" s="484" t="s">
        <v>1</v>
      </c>
      <c r="B5" s="586" t="s">
        <v>2</v>
      </c>
      <c r="C5" s="586" t="s">
        <v>50</v>
      </c>
      <c r="D5" s="484" t="s">
        <v>51</v>
      </c>
      <c r="E5" s="484" t="s">
        <v>52</v>
      </c>
      <c r="F5" s="484"/>
      <c r="G5" s="484"/>
      <c r="H5" s="484"/>
      <c r="I5" s="484"/>
      <c r="J5" s="484"/>
      <c r="K5" s="484"/>
      <c r="L5" s="484"/>
      <c r="M5" s="484"/>
      <c r="N5" s="484"/>
      <c r="O5" s="484"/>
      <c r="P5" s="484"/>
      <c r="Q5" s="484"/>
      <c r="R5" s="484"/>
      <c r="S5" s="484"/>
      <c r="T5" s="484"/>
      <c r="U5" s="484"/>
      <c r="V5" s="484"/>
      <c r="W5" s="484"/>
      <c r="X5" s="484"/>
      <c r="Y5" s="484"/>
      <c r="Z5" s="484"/>
      <c r="AA5" s="484"/>
      <c r="AB5" s="484"/>
      <c r="AC5" s="484"/>
      <c r="AD5" s="484"/>
      <c r="AE5" s="484"/>
      <c r="AF5" s="484"/>
      <c r="AG5" s="484"/>
      <c r="AH5" s="484"/>
      <c r="AI5" s="484"/>
      <c r="AJ5" s="484"/>
      <c r="AK5" s="484" t="s">
        <v>52</v>
      </c>
      <c r="AL5" s="484"/>
      <c r="AM5" s="484"/>
      <c r="AN5" s="484"/>
      <c r="AO5" s="484"/>
      <c r="AP5" s="484"/>
      <c r="AQ5" s="484"/>
      <c r="AR5" s="484"/>
      <c r="AS5" s="484"/>
      <c r="AT5" s="484"/>
      <c r="AU5" s="484"/>
      <c r="AV5" s="484"/>
      <c r="AW5" s="484"/>
      <c r="AX5" s="484"/>
      <c r="AY5" s="484"/>
      <c r="AZ5" s="484"/>
      <c r="BA5" s="484"/>
      <c r="BB5" s="484"/>
      <c r="BC5" s="484"/>
      <c r="BD5" s="484"/>
      <c r="BE5" s="484"/>
      <c r="BF5" s="484" t="s">
        <v>52</v>
      </c>
      <c r="BG5" s="484"/>
      <c r="BH5" s="484"/>
      <c r="BI5" s="484"/>
      <c r="BJ5" s="484"/>
      <c r="BK5" s="484"/>
      <c r="BL5" s="484"/>
      <c r="BM5" s="484"/>
      <c r="BN5" s="484"/>
      <c r="BO5" s="484"/>
      <c r="BP5" s="484"/>
      <c r="BQ5" s="484"/>
      <c r="BR5" s="140"/>
      <c r="BS5" s="484"/>
      <c r="BT5" s="484"/>
      <c r="BU5" s="484"/>
      <c r="BV5" s="484"/>
      <c r="BW5" s="484"/>
      <c r="BX5" s="484"/>
      <c r="BY5" s="484"/>
      <c r="BZ5" s="484"/>
      <c r="CA5" s="484"/>
      <c r="CB5" s="484" t="s">
        <v>52</v>
      </c>
      <c r="CC5" s="484"/>
      <c r="CD5" s="484"/>
      <c r="CE5" s="484"/>
      <c r="CF5" s="484"/>
      <c r="CG5" s="484"/>
      <c r="CH5" s="484"/>
      <c r="CI5" s="484"/>
      <c r="CJ5" s="484"/>
      <c r="CK5" s="484"/>
      <c r="CL5" s="484"/>
      <c r="CM5" s="484"/>
      <c r="CN5" s="484"/>
      <c r="CO5" s="484"/>
      <c r="CP5" s="484"/>
      <c r="CQ5" s="484"/>
      <c r="CR5" s="484"/>
      <c r="CS5" s="484"/>
      <c r="CT5" s="484"/>
      <c r="CU5" s="484"/>
      <c r="CV5" s="484"/>
      <c r="CW5" s="484"/>
      <c r="CX5" s="484"/>
      <c r="CY5" s="484"/>
      <c r="CZ5" s="484"/>
      <c r="DA5" s="484"/>
      <c r="DB5" s="484"/>
      <c r="DC5" s="484"/>
      <c r="DD5" s="484"/>
      <c r="DE5" s="484"/>
      <c r="DF5" s="484"/>
      <c r="DG5" s="484"/>
      <c r="DH5" s="484"/>
      <c r="DI5" s="484"/>
      <c r="DJ5" s="484"/>
      <c r="DK5" s="484"/>
      <c r="DL5" s="484"/>
      <c r="DM5" s="484"/>
      <c r="DN5" s="484"/>
      <c r="DO5" s="484"/>
      <c r="DP5" s="484"/>
      <c r="DQ5" s="484" t="s">
        <v>52</v>
      </c>
      <c r="DR5" s="484"/>
      <c r="DS5" s="484"/>
      <c r="DT5" s="484"/>
      <c r="DU5" s="484"/>
      <c r="DV5" s="484"/>
      <c r="DW5" s="484"/>
      <c r="DX5" s="484"/>
      <c r="DY5" s="484"/>
      <c r="DZ5" s="484"/>
      <c r="EA5" s="484"/>
      <c r="EB5" s="484"/>
      <c r="EC5" s="484"/>
      <c r="ED5" s="484"/>
      <c r="EE5" s="484"/>
      <c r="EF5" s="484"/>
      <c r="EG5" s="140"/>
      <c r="EH5" s="484"/>
      <c r="EI5" s="484"/>
      <c r="EJ5" s="484"/>
      <c r="EK5" s="484"/>
      <c r="EL5" s="484"/>
      <c r="EM5" s="484"/>
      <c r="EN5" s="484"/>
      <c r="EO5" s="484" t="s">
        <v>52</v>
      </c>
      <c r="EP5" s="484"/>
      <c r="EQ5" s="484"/>
      <c r="ER5" s="484"/>
      <c r="ES5" s="484"/>
      <c r="ET5" s="484"/>
      <c r="EU5" s="484"/>
      <c r="EV5" s="484"/>
      <c r="EW5" s="484"/>
      <c r="EX5" s="484"/>
      <c r="EY5" s="484"/>
      <c r="EZ5" s="484"/>
      <c r="FA5" s="484"/>
      <c r="FB5" s="484"/>
      <c r="FC5" s="484"/>
      <c r="FD5" s="140"/>
      <c r="FE5" s="484" t="s">
        <v>53</v>
      </c>
      <c r="FF5" s="484"/>
      <c r="FG5" s="484"/>
      <c r="FH5" s="484"/>
      <c r="FI5" s="484"/>
      <c r="FJ5" s="484"/>
      <c r="FK5" s="484"/>
    </row>
    <row r="6" spans="1:169" s="33" customFormat="1" ht="36" customHeight="1">
      <c r="A6" s="484"/>
      <c r="B6" s="587"/>
      <c r="C6" s="587"/>
      <c r="D6" s="484"/>
      <c r="E6" s="484" t="s">
        <v>54</v>
      </c>
      <c r="F6" s="484" t="s">
        <v>55</v>
      </c>
      <c r="G6" s="484"/>
      <c r="H6" s="484"/>
      <c r="I6" s="484"/>
      <c r="J6" s="484"/>
      <c r="K6" s="484"/>
      <c r="L6" s="484"/>
      <c r="M6" s="484"/>
      <c r="N6" s="484"/>
      <c r="O6" s="484"/>
      <c r="P6" s="484"/>
      <c r="Q6" s="484"/>
      <c r="R6" s="484"/>
      <c r="S6" s="484"/>
      <c r="T6" s="484"/>
      <c r="U6" s="484"/>
      <c r="V6" s="484"/>
      <c r="W6" s="484"/>
      <c r="X6" s="484"/>
      <c r="Y6" s="484"/>
      <c r="Z6" s="484"/>
      <c r="AA6" s="484"/>
      <c r="AB6" s="484"/>
      <c r="AC6" s="484"/>
      <c r="AD6" s="484"/>
      <c r="AE6" s="484"/>
      <c r="AF6" s="484"/>
      <c r="AG6" s="484"/>
      <c r="AH6" s="484"/>
      <c r="AI6" s="484"/>
      <c r="AJ6" s="484"/>
      <c r="AK6" s="484" t="s">
        <v>56</v>
      </c>
      <c r="AL6" s="484"/>
      <c r="AM6" s="484"/>
      <c r="AN6" s="484"/>
      <c r="AO6" s="484"/>
      <c r="AP6" s="484"/>
      <c r="AQ6" s="484"/>
      <c r="AR6" s="484"/>
      <c r="AS6" s="484"/>
      <c r="AT6" s="484"/>
      <c r="AU6" s="484"/>
      <c r="AV6" s="484"/>
      <c r="AW6" s="484"/>
      <c r="AX6" s="484"/>
      <c r="AY6" s="484"/>
      <c r="AZ6" s="484"/>
      <c r="BA6" s="484"/>
      <c r="BB6" s="484"/>
      <c r="BC6" s="484"/>
      <c r="BD6" s="484"/>
      <c r="BE6" s="484"/>
      <c r="BF6" s="484" t="s">
        <v>57</v>
      </c>
      <c r="BG6" s="484"/>
      <c r="BH6" s="484"/>
      <c r="BI6" s="484"/>
      <c r="BJ6" s="484"/>
      <c r="BK6" s="484"/>
      <c r="BL6" s="484" t="s">
        <v>58</v>
      </c>
      <c r="BM6" s="484"/>
      <c r="BN6" s="484"/>
      <c r="BO6" s="484"/>
      <c r="BP6" s="484"/>
      <c r="BQ6" s="484"/>
      <c r="BR6" s="484"/>
      <c r="BS6" s="484"/>
      <c r="BT6" s="484"/>
      <c r="BU6" s="484"/>
      <c r="BV6" s="484" t="s">
        <v>59</v>
      </c>
      <c r="BW6" s="484"/>
      <c r="BX6" s="484"/>
      <c r="BY6" s="484"/>
      <c r="BZ6" s="484"/>
      <c r="CA6" s="484"/>
      <c r="CB6" s="484" t="s">
        <v>60</v>
      </c>
      <c r="CC6" s="484"/>
      <c r="CD6" s="484"/>
      <c r="CE6" s="484"/>
      <c r="CF6" s="484"/>
      <c r="CG6" s="484"/>
      <c r="CH6" s="484"/>
      <c r="CI6" s="484"/>
      <c r="CJ6" s="484"/>
      <c r="CK6" s="484"/>
      <c r="CL6" s="484"/>
      <c r="CM6" s="484"/>
      <c r="CN6" s="484"/>
      <c r="CO6" s="484"/>
      <c r="CP6" s="484"/>
      <c r="CQ6" s="484"/>
      <c r="CR6" s="484"/>
      <c r="CS6" s="484"/>
      <c r="CT6" s="484"/>
      <c r="CU6" s="484"/>
      <c r="CV6" s="484"/>
      <c r="CW6" s="484"/>
      <c r="CX6" s="484" t="s">
        <v>61</v>
      </c>
      <c r="CY6" s="484"/>
      <c r="CZ6" s="484"/>
      <c r="DA6" s="484"/>
      <c r="DB6" s="484" t="s">
        <v>62</v>
      </c>
      <c r="DC6" s="484"/>
      <c r="DD6" s="484"/>
      <c r="DE6" s="484"/>
      <c r="DF6" s="484" t="s">
        <v>63</v>
      </c>
      <c r="DG6" s="484"/>
      <c r="DH6" s="484"/>
      <c r="DI6" s="491" t="s">
        <v>64</v>
      </c>
      <c r="DJ6" s="492"/>
      <c r="DK6" s="492"/>
      <c r="DL6" s="492"/>
      <c r="DM6" s="492"/>
      <c r="DN6" s="492"/>
      <c r="DO6" s="492"/>
      <c r="DP6" s="492"/>
      <c r="DQ6" s="492"/>
      <c r="DR6" s="492"/>
      <c r="DS6" s="492"/>
      <c r="DT6" s="492"/>
      <c r="DU6" s="492"/>
      <c r="DV6" s="492"/>
      <c r="DW6" s="492"/>
      <c r="DX6" s="492"/>
      <c r="DY6" s="492"/>
      <c r="DZ6" s="492"/>
      <c r="EA6" s="492"/>
      <c r="EB6" s="492"/>
      <c r="EC6" s="492"/>
      <c r="ED6" s="492"/>
      <c r="EE6" s="492"/>
      <c r="EF6" s="492"/>
      <c r="EG6" s="492"/>
      <c r="EH6" s="493"/>
      <c r="EI6" s="144"/>
      <c r="EJ6" s="144"/>
      <c r="EK6" s="144"/>
      <c r="EL6" s="484" t="s">
        <v>65</v>
      </c>
      <c r="EM6" s="484"/>
      <c r="EN6" s="484"/>
      <c r="EO6" s="484" t="s">
        <v>66</v>
      </c>
      <c r="EP6" s="484"/>
      <c r="EQ6" s="484"/>
      <c r="ER6" s="484"/>
      <c r="ES6" s="484"/>
      <c r="ET6" s="484"/>
      <c r="EU6" s="484"/>
      <c r="EV6" s="484"/>
      <c r="EW6" s="484"/>
      <c r="EX6" s="484"/>
      <c r="EY6" s="484"/>
      <c r="EZ6" s="484"/>
      <c r="FA6" s="484"/>
      <c r="FB6" s="484"/>
      <c r="FC6" s="484"/>
      <c r="FD6" s="140"/>
      <c r="FE6" s="484"/>
      <c r="FF6" s="484"/>
      <c r="FG6" s="484"/>
      <c r="FH6" s="484"/>
      <c r="FI6" s="484"/>
      <c r="FJ6" s="484"/>
      <c r="FK6" s="484"/>
    </row>
    <row r="7" spans="1:169" s="32" customFormat="1" ht="17.45" customHeight="1">
      <c r="A7" s="484"/>
      <c r="B7" s="587"/>
      <c r="C7" s="587"/>
      <c r="D7" s="484"/>
      <c r="E7" s="484"/>
      <c r="F7" s="484" t="s">
        <v>67</v>
      </c>
      <c r="G7" s="485" t="s">
        <v>68</v>
      </c>
      <c r="H7" s="485"/>
      <c r="I7" s="485"/>
      <c r="J7" s="485"/>
      <c r="K7" s="485"/>
      <c r="L7" s="485"/>
      <c r="M7" s="485"/>
      <c r="N7" s="485"/>
      <c r="O7" s="485"/>
      <c r="P7" s="485"/>
      <c r="Q7" s="485"/>
      <c r="R7" s="485"/>
      <c r="S7" s="485"/>
      <c r="T7" s="485"/>
      <c r="U7" s="485"/>
      <c r="V7" s="485"/>
      <c r="W7" s="485"/>
      <c r="X7" s="485"/>
      <c r="Y7" s="485"/>
      <c r="Z7" s="485"/>
      <c r="AA7" s="485"/>
      <c r="AB7" s="485"/>
      <c r="AC7" s="485"/>
      <c r="AD7" s="485"/>
      <c r="AE7" s="485"/>
      <c r="AF7" s="485"/>
      <c r="AG7" s="485"/>
      <c r="AH7" s="485"/>
      <c r="AI7" s="485"/>
      <c r="AJ7" s="485"/>
      <c r="AK7" s="484" t="s">
        <v>69</v>
      </c>
      <c r="AL7" s="485" t="s">
        <v>68</v>
      </c>
      <c r="AM7" s="485"/>
      <c r="AN7" s="485"/>
      <c r="AO7" s="485"/>
      <c r="AP7" s="485"/>
      <c r="AQ7" s="485"/>
      <c r="AR7" s="485"/>
      <c r="AS7" s="485"/>
      <c r="AT7" s="485"/>
      <c r="AU7" s="485"/>
      <c r="AV7" s="485"/>
      <c r="AW7" s="485"/>
      <c r="AX7" s="485"/>
      <c r="AY7" s="485"/>
      <c r="AZ7" s="485"/>
      <c r="BA7" s="485"/>
      <c r="BB7" s="141"/>
      <c r="BC7" s="141"/>
      <c r="BD7" s="141"/>
      <c r="BE7" s="485" t="s">
        <v>70</v>
      </c>
      <c r="BF7" s="484" t="s">
        <v>71</v>
      </c>
      <c r="BG7" s="485" t="s">
        <v>68</v>
      </c>
      <c r="BH7" s="485"/>
      <c r="BI7" s="485"/>
      <c r="BJ7" s="485"/>
      <c r="BK7" s="485"/>
      <c r="BL7" s="484" t="s">
        <v>72</v>
      </c>
      <c r="BM7" s="485" t="s">
        <v>68</v>
      </c>
      <c r="BN7" s="485"/>
      <c r="BO7" s="485"/>
      <c r="BP7" s="485"/>
      <c r="BQ7" s="485"/>
      <c r="BR7" s="485"/>
      <c r="BS7" s="485"/>
      <c r="BT7" s="485"/>
      <c r="BU7" s="485"/>
      <c r="BV7" s="484" t="s">
        <v>73</v>
      </c>
      <c r="BW7" s="485" t="s">
        <v>68</v>
      </c>
      <c r="BX7" s="485"/>
      <c r="BY7" s="485"/>
      <c r="BZ7" s="485"/>
      <c r="CA7" s="485"/>
      <c r="CB7" s="484" t="s">
        <v>74</v>
      </c>
      <c r="CC7" s="485" t="s">
        <v>68</v>
      </c>
      <c r="CD7" s="485"/>
      <c r="CE7" s="485"/>
      <c r="CF7" s="485"/>
      <c r="CG7" s="485"/>
      <c r="CH7" s="485"/>
      <c r="CI7" s="485"/>
      <c r="CJ7" s="485"/>
      <c r="CK7" s="485"/>
      <c r="CL7" s="485"/>
      <c r="CM7" s="485"/>
      <c r="CN7" s="485"/>
      <c r="CO7" s="485"/>
      <c r="CP7" s="485"/>
      <c r="CQ7" s="485"/>
      <c r="CR7" s="485"/>
      <c r="CS7" s="485"/>
      <c r="CT7" s="485"/>
      <c r="CU7" s="485"/>
      <c r="CV7" s="485"/>
      <c r="CW7" s="485"/>
      <c r="CX7" s="484" t="s">
        <v>75</v>
      </c>
      <c r="CY7" s="485" t="s">
        <v>68</v>
      </c>
      <c r="CZ7" s="485"/>
      <c r="DA7" s="485"/>
      <c r="DB7" s="484" t="s">
        <v>76</v>
      </c>
      <c r="DC7" s="485" t="s">
        <v>68</v>
      </c>
      <c r="DD7" s="485"/>
      <c r="DE7" s="485"/>
      <c r="DF7" s="484" t="s">
        <v>77</v>
      </c>
      <c r="DG7" s="485" t="s">
        <v>68</v>
      </c>
      <c r="DH7" s="485"/>
      <c r="DI7" s="484" t="s">
        <v>78</v>
      </c>
      <c r="DJ7" s="488" t="s">
        <v>68</v>
      </c>
      <c r="DK7" s="489"/>
      <c r="DL7" s="489"/>
      <c r="DM7" s="489"/>
      <c r="DN7" s="489"/>
      <c r="DO7" s="489"/>
      <c r="DP7" s="489"/>
      <c r="DQ7" s="489"/>
      <c r="DR7" s="489"/>
      <c r="DS7" s="489"/>
      <c r="DT7" s="489"/>
      <c r="DU7" s="489"/>
      <c r="DV7" s="489"/>
      <c r="DW7" s="489"/>
      <c r="DX7" s="489"/>
      <c r="DY7" s="489"/>
      <c r="DZ7" s="489"/>
      <c r="EA7" s="489"/>
      <c r="EB7" s="489"/>
      <c r="EC7" s="489"/>
      <c r="ED7" s="489"/>
      <c r="EE7" s="489"/>
      <c r="EF7" s="489"/>
      <c r="EG7" s="489"/>
      <c r="EH7" s="490"/>
      <c r="EI7" s="146"/>
      <c r="EJ7" s="146"/>
      <c r="EK7" s="146"/>
      <c r="EL7" s="484"/>
      <c r="EM7" s="484"/>
      <c r="EN7" s="484"/>
      <c r="EO7" s="484" t="s">
        <v>79</v>
      </c>
      <c r="EP7" s="484" t="s">
        <v>68</v>
      </c>
      <c r="EQ7" s="484"/>
      <c r="ER7" s="484"/>
      <c r="ES7" s="484"/>
      <c r="ET7" s="484"/>
      <c r="EU7" s="484"/>
      <c r="EV7" s="484"/>
      <c r="EW7" s="484"/>
      <c r="EX7" s="484"/>
      <c r="EY7" s="484"/>
      <c r="EZ7" s="484"/>
      <c r="FA7" s="484"/>
      <c r="FB7" s="484"/>
      <c r="FC7" s="484"/>
      <c r="FD7" s="140"/>
      <c r="FE7" s="484" t="s">
        <v>80</v>
      </c>
      <c r="FF7" s="484" t="s">
        <v>68</v>
      </c>
      <c r="FG7" s="484"/>
      <c r="FH7" s="484"/>
      <c r="FI7" s="484"/>
      <c r="FJ7" s="484"/>
      <c r="FK7" s="484"/>
    </row>
    <row r="8" spans="1:169" s="32" customFormat="1" ht="27.75" customHeight="1">
      <c r="A8" s="484"/>
      <c r="B8" s="587"/>
      <c r="C8" s="587"/>
      <c r="D8" s="484"/>
      <c r="E8" s="484"/>
      <c r="F8" s="484"/>
      <c r="G8" s="485" t="s">
        <v>81</v>
      </c>
      <c r="H8" s="485"/>
      <c r="I8" s="485"/>
      <c r="J8" s="488" t="s">
        <v>82</v>
      </c>
      <c r="K8" s="489"/>
      <c r="L8" s="489"/>
      <c r="M8" s="489"/>
      <c r="N8" s="489"/>
      <c r="O8" s="489"/>
      <c r="P8" s="489"/>
      <c r="Q8" s="489"/>
      <c r="R8" s="489"/>
      <c r="S8" s="489"/>
      <c r="T8" s="489"/>
      <c r="U8" s="489"/>
      <c r="V8" s="489"/>
      <c r="W8" s="489"/>
      <c r="X8" s="489"/>
      <c r="Y8" s="489"/>
      <c r="Z8" s="489"/>
      <c r="AA8" s="489"/>
      <c r="AB8" s="489"/>
      <c r="AC8" s="489"/>
      <c r="AD8" s="489"/>
      <c r="AE8" s="489"/>
      <c r="AF8" s="490"/>
      <c r="AG8" s="485" t="s">
        <v>83</v>
      </c>
      <c r="AH8" s="485"/>
      <c r="AI8" s="485"/>
      <c r="AJ8" s="485"/>
      <c r="AK8" s="484"/>
      <c r="AL8" s="485" t="s">
        <v>84</v>
      </c>
      <c r="AM8" s="485"/>
      <c r="AN8" s="485"/>
      <c r="AO8" s="485" t="s">
        <v>85</v>
      </c>
      <c r="AP8" s="485"/>
      <c r="AQ8" s="485"/>
      <c r="AR8" s="485"/>
      <c r="AS8" s="485"/>
      <c r="AT8" s="485"/>
      <c r="AU8" s="485"/>
      <c r="AV8" s="485"/>
      <c r="AW8" s="485"/>
      <c r="AX8" s="485"/>
      <c r="AY8" s="485"/>
      <c r="AZ8" s="485"/>
      <c r="BA8" s="485"/>
      <c r="BB8" s="486" t="s">
        <v>86</v>
      </c>
      <c r="BC8" s="142"/>
      <c r="BD8" s="486" t="s">
        <v>87</v>
      </c>
      <c r="BE8" s="485"/>
      <c r="BF8" s="484"/>
      <c r="BG8" s="485" t="s">
        <v>81</v>
      </c>
      <c r="BH8" s="485"/>
      <c r="BI8" s="485"/>
      <c r="BJ8" s="485" t="s">
        <v>88</v>
      </c>
      <c r="BK8" s="485" t="s">
        <v>89</v>
      </c>
      <c r="BL8" s="484"/>
      <c r="BM8" s="485" t="s">
        <v>81</v>
      </c>
      <c r="BN8" s="485"/>
      <c r="BO8" s="485"/>
      <c r="BP8" s="485" t="s">
        <v>90</v>
      </c>
      <c r="BQ8" s="485" t="s">
        <v>91</v>
      </c>
      <c r="BR8" s="488" t="s">
        <v>92</v>
      </c>
      <c r="BS8" s="489"/>
      <c r="BT8" s="490"/>
      <c r="BU8" s="485" t="s">
        <v>93</v>
      </c>
      <c r="BV8" s="484"/>
      <c r="BW8" s="485" t="s">
        <v>81</v>
      </c>
      <c r="BX8" s="485"/>
      <c r="BY8" s="485"/>
      <c r="BZ8" s="485" t="s">
        <v>94</v>
      </c>
      <c r="CA8" s="485" t="s">
        <v>95</v>
      </c>
      <c r="CB8" s="484"/>
      <c r="CC8" s="488" t="s">
        <v>81</v>
      </c>
      <c r="CD8" s="489"/>
      <c r="CE8" s="490"/>
      <c r="CF8" s="485" t="s">
        <v>96</v>
      </c>
      <c r="CG8" s="488" t="s">
        <v>97</v>
      </c>
      <c r="CH8" s="489"/>
      <c r="CI8" s="489"/>
      <c r="CJ8" s="489"/>
      <c r="CK8" s="489"/>
      <c r="CL8" s="489"/>
      <c r="CM8" s="489"/>
      <c r="CN8" s="489"/>
      <c r="CO8" s="489"/>
      <c r="CP8" s="489"/>
      <c r="CQ8" s="489"/>
      <c r="CR8" s="489"/>
      <c r="CS8" s="489"/>
      <c r="CT8" s="489"/>
      <c r="CU8" s="489"/>
      <c r="CV8" s="145"/>
      <c r="CW8" s="485" t="s">
        <v>98</v>
      </c>
      <c r="CX8" s="484"/>
      <c r="CY8" s="485" t="s">
        <v>99</v>
      </c>
      <c r="CZ8" s="485" t="s">
        <v>100</v>
      </c>
      <c r="DA8" s="485" t="s">
        <v>101</v>
      </c>
      <c r="DB8" s="484"/>
      <c r="DC8" s="485" t="s">
        <v>99</v>
      </c>
      <c r="DD8" s="485" t="s">
        <v>100</v>
      </c>
      <c r="DE8" s="485" t="s">
        <v>102</v>
      </c>
      <c r="DF8" s="484"/>
      <c r="DG8" s="485" t="s">
        <v>103</v>
      </c>
      <c r="DH8" s="485" t="s">
        <v>104</v>
      </c>
      <c r="DI8" s="484"/>
      <c r="DJ8" s="488" t="s">
        <v>81</v>
      </c>
      <c r="DK8" s="489"/>
      <c r="DL8" s="490"/>
      <c r="DM8" s="485" t="s">
        <v>105</v>
      </c>
      <c r="DN8" s="485" t="s">
        <v>106</v>
      </c>
      <c r="DO8" s="485" t="s">
        <v>107</v>
      </c>
      <c r="DP8" s="485" t="s">
        <v>108</v>
      </c>
      <c r="DQ8" s="485" t="s">
        <v>109</v>
      </c>
      <c r="DR8" s="485"/>
      <c r="DS8" s="485"/>
      <c r="DT8" s="485"/>
      <c r="DU8" s="485"/>
      <c r="DV8" s="485"/>
      <c r="DW8" s="485"/>
      <c r="DX8" s="485"/>
      <c r="DY8" s="485"/>
      <c r="DZ8" s="485"/>
      <c r="EA8" s="485"/>
      <c r="EB8" s="485"/>
      <c r="EC8" s="485"/>
      <c r="ED8" s="485"/>
      <c r="EE8" s="485"/>
      <c r="EF8" s="485"/>
      <c r="EG8" s="485" t="s">
        <v>110</v>
      </c>
      <c r="EH8" s="485" t="s">
        <v>111</v>
      </c>
      <c r="EI8" s="495" t="s">
        <v>112</v>
      </c>
      <c r="EJ8" s="496"/>
      <c r="EK8" s="497"/>
      <c r="EL8" s="484" t="s">
        <v>113</v>
      </c>
      <c r="EM8" s="485" t="s">
        <v>114</v>
      </c>
      <c r="EN8" s="485" t="s">
        <v>115</v>
      </c>
      <c r="EO8" s="484"/>
      <c r="EP8" s="485" t="s">
        <v>116</v>
      </c>
      <c r="EQ8" s="485"/>
      <c r="ER8" s="485"/>
      <c r="ES8" s="485"/>
      <c r="ET8" s="485"/>
      <c r="EU8" s="485"/>
      <c r="EV8" s="485"/>
      <c r="EW8" s="485"/>
      <c r="EX8" s="485"/>
      <c r="EY8" s="485"/>
      <c r="EZ8" s="485"/>
      <c r="FA8" s="485"/>
      <c r="FB8" s="485" t="s">
        <v>117</v>
      </c>
      <c r="FC8" s="485" t="s">
        <v>118</v>
      </c>
      <c r="FD8" s="486"/>
      <c r="FE8" s="484"/>
      <c r="FF8" s="485" t="s">
        <v>119</v>
      </c>
      <c r="FG8" s="488" t="s">
        <v>120</v>
      </c>
      <c r="FH8" s="490"/>
      <c r="FI8" s="485" t="s">
        <v>121</v>
      </c>
      <c r="FJ8" s="485" t="s">
        <v>122</v>
      </c>
      <c r="FK8" s="485" t="s">
        <v>123</v>
      </c>
    </row>
    <row r="9" spans="1:169" s="32" customFormat="1" ht="45" customHeight="1">
      <c r="A9" s="484"/>
      <c r="B9" s="587"/>
      <c r="C9" s="587"/>
      <c r="D9" s="484"/>
      <c r="E9" s="484"/>
      <c r="F9" s="484"/>
      <c r="G9" s="485" t="s">
        <v>30</v>
      </c>
      <c r="H9" s="485" t="s">
        <v>124</v>
      </c>
      <c r="I9" s="485" t="s">
        <v>125</v>
      </c>
      <c r="J9" s="485" t="s">
        <v>30</v>
      </c>
      <c r="K9" s="485" t="s">
        <v>126</v>
      </c>
      <c r="L9" s="485" t="s">
        <v>127</v>
      </c>
      <c r="M9" s="485" t="s">
        <v>128</v>
      </c>
      <c r="N9" s="485" t="s">
        <v>129</v>
      </c>
      <c r="O9" s="485" t="s">
        <v>130</v>
      </c>
      <c r="P9" s="485" t="s">
        <v>131</v>
      </c>
      <c r="Q9" s="485" t="s">
        <v>132</v>
      </c>
      <c r="R9" s="485" t="s">
        <v>133</v>
      </c>
      <c r="S9" s="485" t="s">
        <v>134</v>
      </c>
      <c r="T9" s="485" t="s">
        <v>135</v>
      </c>
      <c r="U9" s="485" t="s">
        <v>136</v>
      </c>
      <c r="V9" s="485" t="s">
        <v>137</v>
      </c>
      <c r="W9" s="485" t="s">
        <v>138</v>
      </c>
      <c r="X9" s="485" t="s">
        <v>139</v>
      </c>
      <c r="Y9" s="485" t="s">
        <v>140</v>
      </c>
      <c r="Z9" s="485" t="s">
        <v>141</v>
      </c>
      <c r="AA9" s="485" t="s">
        <v>142</v>
      </c>
      <c r="AB9" s="486" t="s">
        <v>143</v>
      </c>
      <c r="AC9" s="485" t="s">
        <v>144</v>
      </c>
      <c r="AD9" s="486" t="s">
        <v>145</v>
      </c>
      <c r="AE9" s="486" t="s">
        <v>146</v>
      </c>
      <c r="AF9" s="486" t="s">
        <v>147</v>
      </c>
      <c r="AG9" s="485" t="s">
        <v>30</v>
      </c>
      <c r="AH9" s="485" t="s">
        <v>112</v>
      </c>
      <c r="AI9" s="485"/>
      <c r="AJ9" s="485"/>
      <c r="AK9" s="484"/>
      <c r="AL9" s="485" t="s">
        <v>30</v>
      </c>
      <c r="AM9" s="485" t="s">
        <v>148</v>
      </c>
      <c r="AN9" s="485" t="s">
        <v>149</v>
      </c>
      <c r="AO9" s="485" t="s">
        <v>30</v>
      </c>
      <c r="AP9" s="485" t="s">
        <v>150</v>
      </c>
      <c r="AQ9" s="485" t="s">
        <v>151</v>
      </c>
      <c r="AR9" s="488" t="s">
        <v>152</v>
      </c>
      <c r="AS9" s="489"/>
      <c r="AT9" s="489"/>
      <c r="AU9" s="489"/>
      <c r="AV9" s="490"/>
      <c r="AW9" s="485" t="s">
        <v>153</v>
      </c>
      <c r="AX9" s="485" t="s">
        <v>154</v>
      </c>
      <c r="AY9" s="485" t="s">
        <v>155</v>
      </c>
      <c r="AZ9" s="485" t="s">
        <v>156</v>
      </c>
      <c r="BA9" s="485" t="s">
        <v>111</v>
      </c>
      <c r="BB9" s="494"/>
      <c r="BC9" s="147" t="s">
        <v>157</v>
      </c>
      <c r="BD9" s="494"/>
      <c r="BE9" s="485"/>
      <c r="BF9" s="484"/>
      <c r="BG9" s="485" t="s">
        <v>30</v>
      </c>
      <c r="BH9" s="485" t="s">
        <v>158</v>
      </c>
      <c r="BI9" s="485" t="s">
        <v>159</v>
      </c>
      <c r="BJ9" s="485"/>
      <c r="BK9" s="485"/>
      <c r="BL9" s="484"/>
      <c r="BM9" s="485" t="s">
        <v>30</v>
      </c>
      <c r="BN9" s="485" t="s">
        <v>158</v>
      </c>
      <c r="BO9" s="485" t="s">
        <v>159</v>
      </c>
      <c r="BP9" s="485"/>
      <c r="BQ9" s="485"/>
      <c r="BR9" s="486" t="s">
        <v>30</v>
      </c>
      <c r="BS9" s="485" t="s">
        <v>160</v>
      </c>
      <c r="BT9" s="485" t="s">
        <v>161</v>
      </c>
      <c r="BU9" s="485"/>
      <c r="BV9" s="484"/>
      <c r="BW9" s="485" t="s">
        <v>30</v>
      </c>
      <c r="BX9" s="485" t="s">
        <v>158</v>
      </c>
      <c r="BY9" s="485" t="s">
        <v>159</v>
      </c>
      <c r="BZ9" s="485"/>
      <c r="CA9" s="485"/>
      <c r="CB9" s="484"/>
      <c r="CC9" s="486" t="s">
        <v>30</v>
      </c>
      <c r="CD9" s="486" t="s">
        <v>158</v>
      </c>
      <c r="CE9" s="486" t="s">
        <v>159</v>
      </c>
      <c r="CF9" s="485"/>
      <c r="CG9" s="485" t="s">
        <v>30</v>
      </c>
      <c r="CH9" s="485" t="s">
        <v>162</v>
      </c>
      <c r="CI9" s="486" t="s">
        <v>163</v>
      </c>
      <c r="CJ9" s="486" t="s">
        <v>164</v>
      </c>
      <c r="CK9" s="486" t="s">
        <v>165</v>
      </c>
      <c r="CL9" s="486" t="s">
        <v>166</v>
      </c>
      <c r="CM9" s="486" t="s">
        <v>167</v>
      </c>
      <c r="CN9" s="486" t="s">
        <v>168</v>
      </c>
      <c r="CO9" s="485" t="s">
        <v>169</v>
      </c>
      <c r="CP9" s="485"/>
      <c r="CQ9" s="486" t="s">
        <v>170</v>
      </c>
      <c r="CR9" s="486" t="s">
        <v>171</v>
      </c>
      <c r="CS9" s="486" t="s">
        <v>172</v>
      </c>
      <c r="CT9" s="486" t="s">
        <v>173</v>
      </c>
      <c r="CU9" s="486" t="s">
        <v>174</v>
      </c>
      <c r="CV9" s="486" t="s">
        <v>175</v>
      </c>
      <c r="CW9" s="485"/>
      <c r="CX9" s="484"/>
      <c r="CY9" s="485"/>
      <c r="CZ9" s="485"/>
      <c r="DA9" s="485"/>
      <c r="DB9" s="484"/>
      <c r="DC9" s="485"/>
      <c r="DD9" s="485"/>
      <c r="DE9" s="485"/>
      <c r="DF9" s="484"/>
      <c r="DG9" s="485"/>
      <c r="DH9" s="485"/>
      <c r="DI9" s="484"/>
      <c r="DJ9" s="486" t="s">
        <v>30</v>
      </c>
      <c r="DK9" s="486" t="s">
        <v>158</v>
      </c>
      <c r="DL9" s="486" t="s">
        <v>159</v>
      </c>
      <c r="DM9" s="485"/>
      <c r="DN9" s="485"/>
      <c r="DO9" s="485"/>
      <c r="DP9" s="485"/>
      <c r="DQ9" s="485" t="s">
        <v>176</v>
      </c>
      <c r="DR9" s="485" t="s">
        <v>177</v>
      </c>
      <c r="DS9" s="485"/>
      <c r="DT9" s="485"/>
      <c r="DU9" s="485"/>
      <c r="DV9" s="485"/>
      <c r="DW9" s="485"/>
      <c r="DX9" s="485"/>
      <c r="DY9" s="485"/>
      <c r="DZ9" s="485"/>
      <c r="EA9" s="485"/>
      <c r="EB9" s="485"/>
      <c r="EC9" s="485"/>
      <c r="ED9" s="485"/>
      <c r="EE9" s="485" t="s">
        <v>121</v>
      </c>
      <c r="EF9" s="485" t="s">
        <v>178</v>
      </c>
      <c r="EG9" s="485"/>
      <c r="EH9" s="485"/>
      <c r="EI9" s="498"/>
      <c r="EJ9" s="499"/>
      <c r="EK9" s="500"/>
      <c r="EL9" s="484"/>
      <c r="EM9" s="485"/>
      <c r="EN9" s="485"/>
      <c r="EO9" s="484"/>
      <c r="EP9" s="485" t="s">
        <v>179</v>
      </c>
      <c r="EQ9" s="485" t="s">
        <v>120</v>
      </c>
      <c r="ER9" s="485"/>
      <c r="ES9" s="485"/>
      <c r="ET9" s="485"/>
      <c r="EU9" s="485"/>
      <c r="EV9" s="485"/>
      <c r="EW9" s="485"/>
      <c r="EX9" s="485"/>
      <c r="EY9" s="485"/>
      <c r="EZ9" s="485" t="s">
        <v>121</v>
      </c>
      <c r="FA9" s="484" t="s">
        <v>180</v>
      </c>
      <c r="FB9" s="485"/>
      <c r="FC9" s="485"/>
      <c r="FD9" s="487"/>
      <c r="FE9" s="484"/>
      <c r="FF9" s="485"/>
      <c r="FG9" s="486" t="s">
        <v>181</v>
      </c>
      <c r="FH9" s="486" t="s">
        <v>182</v>
      </c>
      <c r="FI9" s="485"/>
      <c r="FJ9" s="485"/>
      <c r="FK9" s="485"/>
    </row>
    <row r="10" spans="1:169" s="31" customFormat="1" ht="137.44999999999999" customHeight="1">
      <c r="A10" s="484"/>
      <c r="B10" s="588"/>
      <c r="C10" s="588"/>
      <c r="D10" s="484"/>
      <c r="E10" s="484"/>
      <c r="F10" s="484"/>
      <c r="G10" s="485"/>
      <c r="H10" s="485"/>
      <c r="I10" s="485"/>
      <c r="J10" s="485"/>
      <c r="K10" s="485"/>
      <c r="L10" s="485"/>
      <c r="M10" s="485"/>
      <c r="N10" s="485"/>
      <c r="O10" s="485"/>
      <c r="P10" s="485"/>
      <c r="Q10" s="485"/>
      <c r="R10" s="485"/>
      <c r="S10" s="485"/>
      <c r="T10" s="485"/>
      <c r="U10" s="485"/>
      <c r="V10" s="485"/>
      <c r="W10" s="485"/>
      <c r="X10" s="485"/>
      <c r="Y10" s="485"/>
      <c r="Z10" s="485"/>
      <c r="AA10" s="485"/>
      <c r="AB10" s="487"/>
      <c r="AC10" s="485"/>
      <c r="AD10" s="487"/>
      <c r="AE10" s="487"/>
      <c r="AF10" s="487"/>
      <c r="AG10" s="485"/>
      <c r="AH10" s="141" t="s">
        <v>183</v>
      </c>
      <c r="AI10" s="141" t="s">
        <v>184</v>
      </c>
      <c r="AJ10" s="141" t="s">
        <v>185</v>
      </c>
      <c r="AK10" s="484"/>
      <c r="AL10" s="485"/>
      <c r="AM10" s="485"/>
      <c r="AN10" s="485"/>
      <c r="AO10" s="485"/>
      <c r="AP10" s="485"/>
      <c r="AQ10" s="485"/>
      <c r="AR10" s="141" t="s">
        <v>186</v>
      </c>
      <c r="AS10" s="141" t="s">
        <v>187</v>
      </c>
      <c r="AT10" s="141" t="s">
        <v>188</v>
      </c>
      <c r="AU10" s="141" t="s">
        <v>189</v>
      </c>
      <c r="AV10" s="141"/>
      <c r="AW10" s="485"/>
      <c r="AX10" s="485"/>
      <c r="AY10" s="485"/>
      <c r="AZ10" s="485"/>
      <c r="BA10" s="485"/>
      <c r="BB10" s="487"/>
      <c r="BC10" s="143"/>
      <c r="BD10" s="487"/>
      <c r="BE10" s="485"/>
      <c r="BF10" s="484"/>
      <c r="BG10" s="485"/>
      <c r="BH10" s="485"/>
      <c r="BI10" s="485"/>
      <c r="BJ10" s="485"/>
      <c r="BK10" s="485"/>
      <c r="BL10" s="484"/>
      <c r="BM10" s="485"/>
      <c r="BN10" s="485"/>
      <c r="BO10" s="485"/>
      <c r="BP10" s="485"/>
      <c r="BQ10" s="485"/>
      <c r="BR10" s="487"/>
      <c r="BS10" s="485"/>
      <c r="BT10" s="485"/>
      <c r="BU10" s="485"/>
      <c r="BV10" s="484"/>
      <c r="BW10" s="485"/>
      <c r="BX10" s="485"/>
      <c r="BY10" s="485"/>
      <c r="BZ10" s="485"/>
      <c r="CA10" s="485"/>
      <c r="CB10" s="484"/>
      <c r="CC10" s="487"/>
      <c r="CD10" s="487"/>
      <c r="CE10" s="487"/>
      <c r="CF10" s="485"/>
      <c r="CG10" s="485"/>
      <c r="CH10" s="485"/>
      <c r="CI10" s="487"/>
      <c r="CJ10" s="487"/>
      <c r="CK10" s="487"/>
      <c r="CL10" s="487"/>
      <c r="CM10" s="487"/>
      <c r="CN10" s="487"/>
      <c r="CO10" s="141" t="s">
        <v>190</v>
      </c>
      <c r="CP10" s="141" t="s">
        <v>191</v>
      </c>
      <c r="CQ10" s="487"/>
      <c r="CR10" s="487"/>
      <c r="CS10" s="487"/>
      <c r="CT10" s="487"/>
      <c r="CU10" s="487"/>
      <c r="CV10" s="487"/>
      <c r="CW10" s="485"/>
      <c r="CX10" s="484"/>
      <c r="CY10" s="485"/>
      <c r="CZ10" s="485"/>
      <c r="DA10" s="485"/>
      <c r="DB10" s="484"/>
      <c r="DC10" s="485"/>
      <c r="DD10" s="485"/>
      <c r="DE10" s="485"/>
      <c r="DF10" s="484"/>
      <c r="DG10" s="485"/>
      <c r="DH10" s="485"/>
      <c r="DI10" s="484"/>
      <c r="DJ10" s="487"/>
      <c r="DK10" s="487"/>
      <c r="DL10" s="487"/>
      <c r="DM10" s="485"/>
      <c r="DN10" s="485"/>
      <c r="DO10" s="485"/>
      <c r="DP10" s="485"/>
      <c r="DQ10" s="485"/>
      <c r="DR10" s="141" t="s">
        <v>181</v>
      </c>
      <c r="DS10" s="141" t="s">
        <v>192</v>
      </c>
      <c r="DT10" s="141" t="s">
        <v>193</v>
      </c>
      <c r="DU10" s="141" t="s">
        <v>152</v>
      </c>
      <c r="DV10" s="141" t="s">
        <v>194</v>
      </c>
      <c r="DW10" s="141" t="s">
        <v>195</v>
      </c>
      <c r="DX10" s="141" t="s">
        <v>196</v>
      </c>
      <c r="DY10" s="141" t="s">
        <v>197</v>
      </c>
      <c r="DZ10" s="141" t="s">
        <v>198</v>
      </c>
      <c r="EA10" s="141" t="s">
        <v>199</v>
      </c>
      <c r="EB10" s="141" t="s">
        <v>200</v>
      </c>
      <c r="EC10" s="141" t="s">
        <v>201</v>
      </c>
      <c r="ED10" s="141" t="s">
        <v>202</v>
      </c>
      <c r="EE10" s="485"/>
      <c r="EF10" s="485"/>
      <c r="EG10" s="485"/>
      <c r="EH10" s="485"/>
      <c r="EI10" s="141" t="s">
        <v>203</v>
      </c>
      <c r="EJ10" s="141" t="s">
        <v>204</v>
      </c>
      <c r="EK10" s="141"/>
      <c r="EL10" s="484"/>
      <c r="EM10" s="485"/>
      <c r="EN10" s="485"/>
      <c r="EO10" s="484"/>
      <c r="EP10" s="485"/>
      <c r="EQ10" s="141" t="s">
        <v>181</v>
      </c>
      <c r="ER10" s="141" t="s">
        <v>205</v>
      </c>
      <c r="ES10" s="141" t="s">
        <v>203</v>
      </c>
      <c r="ET10" s="141" t="s">
        <v>201</v>
      </c>
      <c r="EU10" s="141"/>
      <c r="EV10" s="141" t="s">
        <v>199</v>
      </c>
      <c r="EW10" s="141" t="s">
        <v>206</v>
      </c>
      <c r="EX10" s="141" t="s">
        <v>207</v>
      </c>
      <c r="EY10" s="141"/>
      <c r="EZ10" s="485"/>
      <c r="FA10" s="484"/>
      <c r="FB10" s="485"/>
      <c r="FC10" s="485"/>
      <c r="FD10" s="141"/>
      <c r="FE10" s="484"/>
      <c r="FF10" s="485"/>
      <c r="FG10" s="487"/>
      <c r="FH10" s="487"/>
      <c r="FI10" s="485"/>
      <c r="FJ10" s="485"/>
      <c r="FK10" s="485"/>
    </row>
    <row r="11" spans="1:169" s="31" customFormat="1" ht="18.600000000000001" customHeight="1">
      <c r="A11" s="141" t="s">
        <v>208</v>
      </c>
      <c r="B11" s="141" t="s">
        <v>209</v>
      </c>
      <c r="C11" s="141">
        <v>1</v>
      </c>
      <c r="D11" s="141">
        <v>2</v>
      </c>
      <c r="E11" s="141">
        <v>3</v>
      </c>
      <c r="F11" s="141">
        <v>4</v>
      </c>
      <c r="G11" s="141">
        <v>5</v>
      </c>
      <c r="H11" s="141">
        <v>6</v>
      </c>
      <c r="I11" s="141">
        <v>7</v>
      </c>
      <c r="J11" s="141">
        <v>8</v>
      </c>
      <c r="K11" s="141">
        <v>9</v>
      </c>
      <c r="L11" s="141">
        <v>10</v>
      </c>
      <c r="M11" s="141">
        <v>11</v>
      </c>
      <c r="N11" s="141">
        <v>12</v>
      </c>
      <c r="O11" s="141">
        <v>13</v>
      </c>
      <c r="P11" s="141">
        <v>14</v>
      </c>
      <c r="Q11" s="141">
        <v>15</v>
      </c>
      <c r="R11" s="141">
        <v>16</v>
      </c>
      <c r="S11" s="141">
        <v>17</v>
      </c>
      <c r="T11" s="141">
        <v>18</v>
      </c>
      <c r="U11" s="141">
        <v>19</v>
      </c>
      <c r="V11" s="141">
        <v>20</v>
      </c>
      <c r="W11" s="141">
        <v>21</v>
      </c>
      <c r="X11" s="141">
        <v>22</v>
      </c>
      <c r="Y11" s="141">
        <v>23</v>
      </c>
      <c r="Z11" s="141">
        <v>24</v>
      </c>
      <c r="AA11" s="141">
        <v>25</v>
      </c>
      <c r="AB11" s="141">
        <v>26</v>
      </c>
      <c r="AC11" s="141">
        <v>27</v>
      </c>
      <c r="AD11" s="141">
        <v>28</v>
      </c>
      <c r="AE11" s="141">
        <v>29</v>
      </c>
      <c r="AF11" s="141">
        <v>30</v>
      </c>
      <c r="AG11" s="141">
        <v>31</v>
      </c>
      <c r="AH11" s="141">
        <v>32</v>
      </c>
      <c r="AI11" s="141">
        <v>33</v>
      </c>
      <c r="AJ11" s="141">
        <v>34</v>
      </c>
      <c r="AK11" s="141">
        <v>35</v>
      </c>
      <c r="AL11" s="141">
        <v>36</v>
      </c>
      <c r="AM11" s="141">
        <v>37</v>
      </c>
      <c r="AN11" s="141">
        <v>38</v>
      </c>
      <c r="AO11" s="141">
        <v>39</v>
      </c>
      <c r="AP11" s="141">
        <v>40</v>
      </c>
      <c r="AQ11" s="141">
        <v>41</v>
      </c>
      <c r="AR11" s="141">
        <v>42</v>
      </c>
      <c r="AS11" s="141">
        <v>43</v>
      </c>
      <c r="AT11" s="141">
        <v>44</v>
      </c>
      <c r="AU11" s="141">
        <v>45</v>
      </c>
      <c r="AV11" s="141">
        <v>46</v>
      </c>
      <c r="AW11" s="141">
        <v>47</v>
      </c>
      <c r="AX11" s="141">
        <v>48</v>
      </c>
      <c r="AY11" s="141">
        <v>49</v>
      </c>
      <c r="AZ11" s="141">
        <v>50</v>
      </c>
      <c r="BA11" s="141">
        <v>51</v>
      </c>
      <c r="BB11" s="141">
        <v>52</v>
      </c>
      <c r="BC11" s="141">
        <v>53</v>
      </c>
      <c r="BD11" s="141">
        <v>54</v>
      </c>
      <c r="BE11" s="141">
        <v>55</v>
      </c>
      <c r="BF11" s="141">
        <v>56</v>
      </c>
      <c r="BG11" s="141">
        <v>57</v>
      </c>
      <c r="BH11" s="141">
        <v>58</v>
      </c>
      <c r="BI11" s="141">
        <v>59</v>
      </c>
      <c r="BJ11" s="141">
        <v>60</v>
      </c>
      <c r="BK11" s="141">
        <v>61</v>
      </c>
      <c r="BL11" s="141">
        <v>62</v>
      </c>
      <c r="BM11" s="141">
        <v>63</v>
      </c>
      <c r="BN11" s="141">
        <v>64</v>
      </c>
      <c r="BO11" s="141">
        <v>65</v>
      </c>
      <c r="BP11" s="141">
        <v>66</v>
      </c>
      <c r="BQ11" s="141">
        <v>67</v>
      </c>
      <c r="BR11" s="141">
        <v>68</v>
      </c>
      <c r="BS11" s="141">
        <v>69</v>
      </c>
      <c r="BT11" s="141">
        <v>70</v>
      </c>
      <c r="BU11" s="141">
        <v>71</v>
      </c>
      <c r="BV11" s="141">
        <v>72</v>
      </c>
      <c r="BW11" s="141">
        <v>73</v>
      </c>
      <c r="BX11" s="141">
        <v>74</v>
      </c>
      <c r="BY11" s="141">
        <v>75</v>
      </c>
      <c r="BZ11" s="141">
        <v>76</v>
      </c>
      <c r="CA11" s="141">
        <v>77</v>
      </c>
      <c r="CB11" s="141">
        <v>78</v>
      </c>
      <c r="CC11" s="141">
        <v>79</v>
      </c>
      <c r="CD11" s="141">
        <v>80</v>
      </c>
      <c r="CE11" s="141">
        <v>81</v>
      </c>
      <c r="CF11" s="141">
        <v>82</v>
      </c>
      <c r="CG11" s="141">
        <v>83</v>
      </c>
      <c r="CH11" s="141">
        <v>84</v>
      </c>
      <c r="CI11" s="141">
        <v>85</v>
      </c>
      <c r="CJ11" s="141">
        <v>86</v>
      </c>
      <c r="CK11" s="141">
        <v>87</v>
      </c>
      <c r="CL11" s="141">
        <v>88</v>
      </c>
      <c r="CM11" s="141">
        <v>89</v>
      </c>
      <c r="CN11" s="141">
        <v>90</v>
      </c>
      <c r="CO11" s="141">
        <v>91</v>
      </c>
      <c r="CP11" s="141">
        <v>92</v>
      </c>
      <c r="CQ11" s="141">
        <v>93</v>
      </c>
      <c r="CR11" s="141">
        <v>94</v>
      </c>
      <c r="CS11" s="141">
        <v>95</v>
      </c>
      <c r="CT11" s="141">
        <v>96</v>
      </c>
      <c r="CU11" s="141">
        <v>97</v>
      </c>
      <c r="CV11" s="141">
        <v>98</v>
      </c>
      <c r="CW11" s="141">
        <v>99</v>
      </c>
      <c r="CX11" s="141">
        <v>100</v>
      </c>
      <c r="CY11" s="141">
        <v>101</v>
      </c>
      <c r="CZ11" s="141">
        <v>102</v>
      </c>
      <c r="DA11" s="141">
        <v>103</v>
      </c>
      <c r="DB11" s="141">
        <v>104</v>
      </c>
      <c r="DC11" s="141">
        <v>105</v>
      </c>
      <c r="DD11" s="141">
        <v>106</v>
      </c>
      <c r="DE11" s="141">
        <v>107</v>
      </c>
      <c r="DF11" s="141">
        <v>108</v>
      </c>
      <c r="DG11" s="141">
        <v>109</v>
      </c>
      <c r="DH11" s="141">
        <v>110</v>
      </c>
      <c r="DI11" s="141">
        <v>111</v>
      </c>
      <c r="DJ11" s="141">
        <v>112</v>
      </c>
      <c r="DK11" s="141">
        <v>113</v>
      </c>
      <c r="DL11" s="141">
        <v>114</v>
      </c>
      <c r="DM11" s="141">
        <v>115</v>
      </c>
      <c r="DN11" s="141">
        <v>116</v>
      </c>
      <c r="DO11" s="141">
        <v>117</v>
      </c>
      <c r="DP11" s="141">
        <v>118</v>
      </c>
      <c r="DQ11" s="141">
        <v>119</v>
      </c>
      <c r="DR11" s="141">
        <v>120</v>
      </c>
      <c r="DS11" s="141">
        <v>121</v>
      </c>
      <c r="DT11" s="141">
        <v>122</v>
      </c>
      <c r="DU11" s="141">
        <v>123</v>
      </c>
      <c r="DV11" s="141">
        <v>124</v>
      </c>
      <c r="DW11" s="141">
        <v>125</v>
      </c>
      <c r="DX11" s="141">
        <v>126</v>
      </c>
      <c r="DY11" s="141">
        <v>127</v>
      </c>
      <c r="DZ11" s="141">
        <v>128</v>
      </c>
      <c r="EA11" s="141">
        <v>129</v>
      </c>
      <c r="EB11" s="141">
        <v>130</v>
      </c>
      <c r="EC11" s="141">
        <v>131</v>
      </c>
      <c r="ED11" s="141">
        <v>132</v>
      </c>
      <c r="EE11" s="141">
        <v>133</v>
      </c>
      <c r="EF11" s="141">
        <v>134</v>
      </c>
      <c r="EG11" s="141">
        <v>135</v>
      </c>
      <c r="EH11" s="141">
        <v>136</v>
      </c>
      <c r="EI11" s="141">
        <v>137</v>
      </c>
      <c r="EJ11" s="141">
        <v>138</v>
      </c>
      <c r="EK11" s="141">
        <v>139</v>
      </c>
      <c r="EL11" s="141">
        <v>140</v>
      </c>
      <c r="EM11" s="141">
        <v>141</v>
      </c>
      <c r="EN11" s="141">
        <v>142</v>
      </c>
      <c r="EO11" s="141">
        <v>143</v>
      </c>
      <c r="EP11" s="141">
        <v>144</v>
      </c>
      <c r="EQ11" s="141">
        <v>145</v>
      </c>
      <c r="ER11" s="141">
        <v>146</v>
      </c>
      <c r="ES11" s="141">
        <v>147</v>
      </c>
      <c r="ET11" s="141">
        <v>148</v>
      </c>
      <c r="EU11" s="141">
        <v>149</v>
      </c>
      <c r="EV11" s="141">
        <v>150</v>
      </c>
      <c r="EW11" s="141">
        <v>151</v>
      </c>
      <c r="EX11" s="141">
        <v>152</v>
      </c>
      <c r="EY11" s="141">
        <v>153</v>
      </c>
      <c r="EZ11" s="141">
        <v>154</v>
      </c>
      <c r="FA11" s="141">
        <v>155</v>
      </c>
      <c r="FB11" s="141">
        <v>156</v>
      </c>
      <c r="FC11" s="141">
        <v>157</v>
      </c>
      <c r="FD11" s="141">
        <v>158</v>
      </c>
      <c r="FE11" s="141">
        <v>159</v>
      </c>
      <c r="FF11" s="141">
        <v>160</v>
      </c>
      <c r="FG11" s="141">
        <v>161</v>
      </c>
      <c r="FH11" s="141">
        <v>162</v>
      </c>
      <c r="FI11" s="141">
        <v>163</v>
      </c>
      <c r="FJ11" s="141">
        <v>164</v>
      </c>
      <c r="FK11" s="141">
        <v>165</v>
      </c>
    </row>
    <row r="12" spans="1:169" s="37" customFormat="1" ht="19.149999999999999" customHeight="1">
      <c r="A12" s="34">
        <v>1</v>
      </c>
      <c r="B12" s="39" t="s">
        <v>210</v>
      </c>
      <c r="C12" s="35"/>
      <c r="D12" s="35"/>
      <c r="E12" s="35"/>
      <c r="F12" s="35"/>
      <c r="G12" s="35"/>
      <c r="H12" s="35"/>
      <c r="I12" s="35"/>
      <c r="J12" s="35"/>
      <c r="K12" s="35"/>
      <c r="L12" s="35"/>
      <c r="M12" s="35"/>
      <c r="N12" s="35"/>
      <c r="O12" s="35"/>
      <c r="P12" s="35"/>
      <c r="Q12" s="35"/>
      <c r="R12" s="35"/>
      <c r="S12" s="35"/>
      <c r="T12" s="35"/>
      <c r="U12" s="35"/>
      <c r="V12" s="35"/>
      <c r="W12" s="35"/>
      <c r="X12" s="35"/>
      <c r="Y12" s="35"/>
      <c r="Z12" s="35"/>
      <c r="AA12" s="35"/>
      <c r="AB12" s="35"/>
      <c r="AC12" s="35"/>
      <c r="AD12" s="35"/>
      <c r="AE12" s="35"/>
      <c r="AF12" s="35"/>
      <c r="AG12" s="35"/>
      <c r="AH12" s="35"/>
      <c r="AI12" s="35"/>
      <c r="AJ12" s="35"/>
      <c r="AK12" s="35"/>
      <c r="AL12" s="35"/>
      <c r="AM12" s="35"/>
      <c r="AN12" s="35"/>
      <c r="AO12" s="35"/>
      <c r="AP12" s="35"/>
      <c r="AQ12" s="35"/>
      <c r="AR12" s="35"/>
      <c r="AS12" s="35"/>
      <c r="AT12" s="35"/>
      <c r="AU12" s="35"/>
      <c r="AV12" s="35"/>
      <c r="AW12" s="35"/>
      <c r="AX12" s="35"/>
      <c r="AY12" s="35"/>
      <c r="AZ12" s="35"/>
      <c r="BA12" s="35"/>
      <c r="BB12" s="35"/>
      <c r="BC12" s="35"/>
      <c r="BD12" s="35"/>
      <c r="BE12" s="35"/>
      <c r="BF12" s="35"/>
      <c r="BG12" s="35"/>
      <c r="BH12" s="35"/>
      <c r="BI12" s="35"/>
      <c r="BJ12" s="35"/>
      <c r="BK12" s="35"/>
      <c r="BL12" s="35"/>
      <c r="BM12" s="35"/>
      <c r="BN12" s="35"/>
      <c r="BO12" s="35"/>
      <c r="BP12" s="35"/>
      <c r="BQ12" s="35"/>
      <c r="BR12" s="35"/>
      <c r="BS12" s="35"/>
      <c r="BT12" s="35"/>
      <c r="BU12" s="35"/>
      <c r="BV12" s="35"/>
      <c r="BW12" s="35"/>
      <c r="BX12" s="35"/>
      <c r="BY12" s="35"/>
      <c r="BZ12" s="35"/>
      <c r="CA12" s="35"/>
      <c r="CB12" s="36"/>
      <c r="CC12" s="35"/>
      <c r="CD12" s="35"/>
      <c r="CE12" s="35"/>
      <c r="CF12" s="35"/>
      <c r="CG12" s="35"/>
      <c r="CH12" s="35"/>
      <c r="CI12" s="35"/>
      <c r="CJ12" s="35"/>
      <c r="CK12" s="35"/>
      <c r="CL12" s="35"/>
      <c r="CM12" s="35"/>
      <c r="CN12" s="35"/>
      <c r="CO12" s="35"/>
      <c r="CP12" s="35"/>
      <c r="CQ12" s="35"/>
      <c r="CR12" s="35"/>
      <c r="CS12" s="35"/>
      <c r="CT12" s="35"/>
      <c r="CU12" s="35"/>
      <c r="CV12" s="35"/>
      <c r="CW12" s="35"/>
      <c r="CX12" s="35"/>
      <c r="CY12" s="35"/>
      <c r="CZ12" s="35"/>
      <c r="DA12" s="35"/>
      <c r="DB12" s="35"/>
      <c r="DC12" s="35"/>
      <c r="DD12" s="35"/>
      <c r="DE12" s="35"/>
      <c r="DF12" s="35"/>
      <c r="DG12" s="35"/>
      <c r="DH12" s="35"/>
      <c r="DI12" s="35"/>
      <c r="DJ12" s="35"/>
      <c r="DK12" s="35"/>
      <c r="DL12" s="35"/>
      <c r="DM12" s="35"/>
      <c r="DN12" s="35"/>
      <c r="DO12" s="35"/>
      <c r="DP12" s="35"/>
      <c r="DQ12" s="35"/>
      <c r="DR12" s="35"/>
      <c r="DS12" s="35"/>
      <c r="DT12" s="35"/>
      <c r="DU12" s="35"/>
      <c r="DV12" s="35"/>
      <c r="DW12" s="35"/>
      <c r="DX12" s="35"/>
      <c r="DY12" s="35"/>
      <c r="DZ12" s="35"/>
      <c r="EA12" s="35"/>
      <c r="EB12" s="35"/>
      <c r="EC12" s="35"/>
      <c r="ED12" s="35"/>
      <c r="EE12" s="35"/>
      <c r="EF12" s="35"/>
      <c r="EG12" s="35"/>
      <c r="EH12" s="35"/>
      <c r="EI12" s="35"/>
      <c r="EJ12" s="35"/>
      <c r="EK12" s="35"/>
      <c r="EL12" s="35"/>
      <c r="EM12" s="35"/>
      <c r="EN12" s="35"/>
      <c r="EO12" s="35"/>
      <c r="EP12" s="35"/>
      <c r="EQ12" s="35"/>
      <c r="ER12" s="35"/>
      <c r="ES12" s="35"/>
      <c r="ET12" s="35"/>
      <c r="EU12" s="35"/>
      <c r="EV12" s="35"/>
      <c r="EW12" s="35"/>
      <c r="EX12" s="35"/>
      <c r="EY12" s="35"/>
      <c r="EZ12" s="35"/>
      <c r="FA12" s="35"/>
      <c r="FB12" s="35"/>
      <c r="FC12" s="35"/>
      <c r="FD12" s="35"/>
      <c r="FE12" s="39"/>
      <c r="FF12" s="39"/>
      <c r="FG12" s="39"/>
      <c r="FH12" s="35"/>
      <c r="FI12" s="35"/>
      <c r="FJ12" s="35"/>
      <c r="FK12" s="35"/>
    </row>
    <row r="13" spans="1:169" s="43" customFormat="1" ht="19.149999999999999" customHeight="1">
      <c r="A13" s="122" t="s">
        <v>8</v>
      </c>
      <c r="B13" s="123" t="s">
        <v>29</v>
      </c>
      <c r="C13" s="124">
        <f>D13+E13+FE13</f>
        <v>131759</v>
      </c>
      <c r="D13" s="124">
        <v>1020</v>
      </c>
      <c r="E13" s="124">
        <f>F13+AK13+BF13+BL13+BV13+CB13+CX13+DB13+DF13+DI13+EL13+EO13</f>
        <v>128385</v>
      </c>
      <c r="F13" s="124">
        <f t="shared" ref="F13:F14" si="0">G13+J13+AG13</f>
        <v>29697</v>
      </c>
      <c r="G13" s="124">
        <f t="shared" ref="G13:G14" si="1">SUM(H13:I13)</f>
        <v>0</v>
      </c>
      <c r="H13" s="124"/>
      <c r="I13" s="124"/>
      <c r="J13" s="124">
        <f t="shared" ref="J13:J14" si="2">SUM(K13:AF13)</f>
        <v>29697</v>
      </c>
      <c r="K13" s="124">
        <v>14789</v>
      </c>
      <c r="L13" s="124">
        <v>497</v>
      </c>
      <c r="M13" s="124">
        <v>295</v>
      </c>
      <c r="N13" s="124">
        <v>202</v>
      </c>
      <c r="O13" s="124">
        <v>85</v>
      </c>
      <c r="P13" s="124">
        <v>10</v>
      </c>
      <c r="Q13" s="124">
        <v>0</v>
      </c>
      <c r="R13" s="124">
        <v>68</v>
      </c>
      <c r="S13" s="124">
        <v>0</v>
      </c>
      <c r="T13" s="124">
        <v>28</v>
      </c>
      <c r="U13" s="124">
        <v>4559</v>
      </c>
      <c r="V13" s="124">
        <v>0</v>
      </c>
      <c r="W13" s="124">
        <v>0</v>
      </c>
      <c r="X13" s="124">
        <v>842</v>
      </c>
      <c r="Y13" s="124">
        <v>0</v>
      </c>
      <c r="Z13" s="124">
        <v>458</v>
      </c>
      <c r="AA13" s="124">
        <v>82</v>
      </c>
      <c r="AB13" s="125">
        <v>0</v>
      </c>
      <c r="AC13" s="124">
        <v>250</v>
      </c>
      <c r="AD13" s="126">
        <v>32</v>
      </c>
      <c r="AE13" s="126"/>
      <c r="AF13" s="126">
        <v>7500</v>
      </c>
      <c r="AG13" s="124">
        <f t="shared" ref="AG13:AG14" si="3">SUM(AH13:AJ13)</f>
        <v>0</v>
      </c>
      <c r="AH13" s="124"/>
      <c r="AI13" s="124"/>
      <c r="AJ13" s="124"/>
      <c r="AK13" s="124">
        <f>AL13+AO13+BE13+BB13+BC13+BD13</f>
        <v>59261</v>
      </c>
      <c r="AL13" s="124">
        <f t="shared" ref="AL13:AL14" si="4">SUM(AM13:AN13)</f>
        <v>55880</v>
      </c>
      <c r="AM13" s="124">
        <v>49076</v>
      </c>
      <c r="AN13" s="124">
        <v>6804</v>
      </c>
      <c r="AO13" s="124">
        <f>SUM(AP13:BA13)</f>
        <v>3330</v>
      </c>
      <c r="AP13" s="124">
        <v>1040</v>
      </c>
      <c r="AQ13" s="124">
        <v>0</v>
      </c>
      <c r="AR13" s="124">
        <v>67</v>
      </c>
      <c r="AS13" s="124">
        <v>930</v>
      </c>
      <c r="AT13" s="124">
        <v>219</v>
      </c>
      <c r="AU13" s="124">
        <v>0</v>
      </c>
      <c r="AV13" s="126"/>
      <c r="AW13" s="124">
        <v>126</v>
      </c>
      <c r="AX13" s="124">
        <v>103</v>
      </c>
      <c r="AY13" s="124">
        <v>817</v>
      </c>
      <c r="AZ13" s="124">
        <v>28</v>
      </c>
      <c r="BA13" s="124">
        <v>0</v>
      </c>
      <c r="BB13" s="124">
        <v>30</v>
      </c>
      <c r="BC13" s="124">
        <v>21</v>
      </c>
      <c r="BD13" s="124"/>
      <c r="BE13" s="124">
        <v>0</v>
      </c>
      <c r="BF13" s="124">
        <f t="shared" ref="BF13:BF14" si="5">BG13+BJ13+BK13</f>
        <v>0</v>
      </c>
      <c r="BG13" s="124">
        <f t="shared" ref="BG13:BG14" si="6">SUM(BH13:BI13)</f>
        <v>0</v>
      </c>
      <c r="BH13" s="124"/>
      <c r="BI13" s="124"/>
      <c r="BJ13" s="124">
        <v>0</v>
      </c>
      <c r="BK13" s="124">
        <v>0</v>
      </c>
      <c r="BL13" s="124">
        <f t="shared" ref="BL13:BL14" si="7">BM13+BP13+BQ13+BR13+BU13</f>
        <v>565</v>
      </c>
      <c r="BM13" s="124">
        <f t="shared" ref="BM13:BM14" si="8">SUM(BN13:BO13)</f>
        <v>0</v>
      </c>
      <c r="BN13" s="124"/>
      <c r="BO13" s="124"/>
      <c r="BP13" s="124">
        <v>350</v>
      </c>
      <c r="BQ13" s="124">
        <v>90</v>
      </c>
      <c r="BR13" s="124">
        <f t="shared" ref="BR13:BR14" si="9">BS13+BT13</f>
        <v>125</v>
      </c>
      <c r="BS13" s="124">
        <v>125</v>
      </c>
      <c r="BT13" s="124">
        <v>0</v>
      </c>
      <c r="BU13" s="124"/>
      <c r="BV13" s="124">
        <f t="shared" ref="BV13:BV14" si="10">BW13+BZ13+CA13</f>
        <v>2406</v>
      </c>
      <c r="BW13" s="124">
        <f t="shared" ref="BW13:BW14" si="11">SUM(BX13:BY13)</f>
        <v>0</v>
      </c>
      <c r="BX13" s="124"/>
      <c r="BY13" s="124"/>
      <c r="BZ13" s="124">
        <v>351</v>
      </c>
      <c r="CA13" s="124">
        <v>2055</v>
      </c>
      <c r="CB13" s="127">
        <f t="shared" ref="CB13:CB14" si="12">CC13+CF13+CG13+CW13</f>
        <v>22752</v>
      </c>
      <c r="CC13" s="124">
        <f t="shared" ref="CC13:CC14" si="13">SUM(CD13:CE13)</f>
        <v>0</v>
      </c>
      <c r="CD13" s="124"/>
      <c r="CE13" s="124"/>
      <c r="CF13" s="124">
        <v>230</v>
      </c>
      <c r="CG13" s="124">
        <f t="shared" ref="CG13:CG14" si="14">SUM(CH13:CW13)</f>
        <v>22522</v>
      </c>
      <c r="CH13" s="124">
        <v>411</v>
      </c>
      <c r="CI13" s="124">
        <v>709</v>
      </c>
      <c r="CJ13" s="124">
        <v>0</v>
      </c>
      <c r="CK13" s="124">
        <v>0</v>
      </c>
      <c r="CL13" s="124">
        <v>86</v>
      </c>
      <c r="CM13" s="124">
        <v>15</v>
      </c>
      <c r="CN13" s="124">
        <v>12</v>
      </c>
      <c r="CO13" s="124">
        <v>133</v>
      </c>
      <c r="CP13" s="124">
        <v>133</v>
      </c>
      <c r="CQ13" s="124">
        <v>5</v>
      </c>
      <c r="CR13" s="124">
        <v>126</v>
      </c>
      <c r="CS13" s="124">
        <v>8026</v>
      </c>
      <c r="CT13" s="124">
        <v>608</v>
      </c>
      <c r="CU13" s="124">
        <v>12236</v>
      </c>
      <c r="CV13" s="124">
        <v>22</v>
      </c>
      <c r="CW13" s="124"/>
      <c r="CX13" s="124">
        <f t="shared" ref="CX13:CX14" si="15">CY13+CZ13+DA13</f>
        <v>370</v>
      </c>
      <c r="CY13" s="124">
        <v>370</v>
      </c>
      <c r="CZ13" s="124">
        <v>0</v>
      </c>
      <c r="DA13" s="124">
        <v>0</v>
      </c>
      <c r="DB13" s="124">
        <f t="shared" ref="DB13:DB14" si="16">DC13+DD13+DE13</f>
        <v>1709</v>
      </c>
      <c r="DC13" s="124">
        <v>200</v>
      </c>
      <c r="DD13" s="124">
        <v>0</v>
      </c>
      <c r="DE13" s="124">
        <v>1509</v>
      </c>
      <c r="DF13" s="124">
        <f t="shared" ref="DF13:DF14" si="17">DG13+DH13</f>
        <v>150</v>
      </c>
      <c r="DG13" s="124">
        <v>150</v>
      </c>
      <c r="DH13" s="124">
        <v>0</v>
      </c>
      <c r="DI13" s="124">
        <f>DJ13+DM13+DN13+DO13+DP13+EF13+EH13+EG13</f>
        <v>9730</v>
      </c>
      <c r="DJ13" s="124">
        <f t="shared" ref="DJ13:DJ14" si="18">SUM(DK13:DL13)</f>
        <v>0</v>
      </c>
      <c r="DK13" s="124"/>
      <c r="DL13" s="124"/>
      <c r="DM13" s="126">
        <v>0</v>
      </c>
      <c r="DN13" s="124">
        <v>407</v>
      </c>
      <c r="DO13" s="124">
        <v>216</v>
      </c>
      <c r="DP13" s="124">
        <v>998</v>
      </c>
      <c r="DQ13" s="124">
        <f>F13+AK13+BF13+BL13+CB13+BV13+CX13+DB13+DF13</f>
        <v>116910</v>
      </c>
      <c r="DR13" s="124">
        <f>SUM(DS13:ED13)</f>
        <v>34764</v>
      </c>
      <c r="DS13" s="126">
        <f>BE13</f>
        <v>0</v>
      </c>
      <c r="DT13" s="124">
        <f>BA13</f>
        <v>0</v>
      </c>
      <c r="DU13" s="124">
        <f>AR13+AS13+AT13+AU13</f>
        <v>1216</v>
      </c>
      <c r="DV13" s="124">
        <f>CH13</f>
        <v>411</v>
      </c>
      <c r="DW13" s="124">
        <f>CI13</f>
        <v>709</v>
      </c>
      <c r="DX13" s="124">
        <f>BZ13+CA13</f>
        <v>2406</v>
      </c>
      <c r="DY13" s="124">
        <f>CG13</f>
        <v>22522</v>
      </c>
      <c r="DZ13" s="124">
        <f>S13</f>
        <v>0</v>
      </c>
      <c r="EA13" s="126"/>
      <c r="EB13" s="126">
        <f>AF13</f>
        <v>7500</v>
      </c>
      <c r="EC13" s="126"/>
      <c r="ED13" s="124">
        <f>AJ13</f>
        <v>0</v>
      </c>
      <c r="EE13" s="124">
        <f>DQ13-DR13</f>
        <v>82146</v>
      </c>
      <c r="EF13" s="126">
        <f t="shared" ref="EF13:EF14" si="19">ROUND(EE13*6%,0)</f>
        <v>4929</v>
      </c>
      <c r="EG13" s="124">
        <v>680</v>
      </c>
      <c r="EH13" s="124">
        <f t="shared" ref="EH13:EH14" si="20">SUM(EI13:EK13)</f>
        <v>2500</v>
      </c>
      <c r="EI13" s="124"/>
      <c r="EJ13" s="124">
        <v>2500</v>
      </c>
      <c r="EK13" s="124"/>
      <c r="EL13" s="124">
        <f t="shared" ref="EL13:EL22" si="21">EM13+EN13</f>
        <v>1000</v>
      </c>
      <c r="EM13" s="126">
        <v>1000</v>
      </c>
      <c r="EN13" s="124">
        <v>0</v>
      </c>
      <c r="EO13" s="124">
        <f t="shared" ref="EO13:EO14" si="22">FA13+FB13+FC13</f>
        <v>745</v>
      </c>
      <c r="EP13" s="124">
        <f>ROUND((F13+AK13+BF13+BL13+BV13+CB13+CX13+DB13+DF13+DI13+EL13),0)</f>
        <v>127640</v>
      </c>
      <c r="EQ13" s="124">
        <f>SUM(ER13:EY13)</f>
        <v>10680</v>
      </c>
      <c r="ER13" s="124">
        <f t="shared" ref="ER13:ER14" si="23">EG13</f>
        <v>680</v>
      </c>
      <c r="ES13" s="124">
        <f t="shared" ref="ES13:EU14" si="24">EI13</f>
        <v>0</v>
      </c>
      <c r="ET13" s="124">
        <f t="shared" si="24"/>
        <v>2500</v>
      </c>
      <c r="EU13" s="124">
        <f t="shared" si="24"/>
        <v>0</v>
      </c>
      <c r="EV13" s="124"/>
      <c r="EW13" s="124">
        <f>AF13</f>
        <v>7500</v>
      </c>
      <c r="EX13" s="124">
        <f>BE13</f>
        <v>0</v>
      </c>
      <c r="EY13" s="124">
        <f>BD13</f>
        <v>0</v>
      </c>
      <c r="EZ13" s="124">
        <f>EP13-EQ13</f>
        <v>116960</v>
      </c>
      <c r="FA13" s="126">
        <f t="shared" ref="FA13:FA14" si="25">ROUND(EZ13*0.5%,0)</f>
        <v>585</v>
      </c>
      <c r="FB13" s="124">
        <v>160</v>
      </c>
      <c r="FC13" s="124">
        <f t="shared" ref="FC13:FC14" si="26">FD13</f>
        <v>0</v>
      </c>
      <c r="FD13" s="126"/>
      <c r="FE13" s="128">
        <f t="shared" ref="FE13:FE14" si="27">FJ13+FK13</f>
        <v>2354</v>
      </c>
      <c r="FF13" s="128">
        <f>ROUND((F13+AK13+BF13+BL13+BV13+CB13+CX13+DB13+DF13+DI13+EL13+EO13:EO13),0)</f>
        <v>128385</v>
      </c>
      <c r="FG13" s="128">
        <f>EQ13</f>
        <v>10680</v>
      </c>
      <c r="FH13" s="124"/>
      <c r="FI13" s="124">
        <f t="shared" ref="FI13:FI14" si="28">FF13-FG13</f>
        <v>117705</v>
      </c>
      <c r="FJ13" s="126">
        <f t="shared" ref="FJ13:FJ14" si="29">ROUND(FI13*2%,0)</f>
        <v>2354</v>
      </c>
      <c r="FK13" s="124"/>
      <c r="FL13" s="129"/>
      <c r="FM13" s="129"/>
    </row>
    <row r="14" spans="1:169" s="43" customFormat="1" ht="19.149999999999999" customHeight="1">
      <c r="A14" s="122" t="s">
        <v>8</v>
      </c>
      <c r="B14" s="123" t="s">
        <v>34</v>
      </c>
      <c r="C14" s="124">
        <f>D14+E14+FE14</f>
        <v>132099</v>
      </c>
      <c r="D14" s="124">
        <v>1360</v>
      </c>
      <c r="E14" s="124">
        <f>F14+AK14+BF14+BL14+BV14+CB14+CX14+DB14+DF14+DI14+EL14+EO14</f>
        <v>128385</v>
      </c>
      <c r="F14" s="124">
        <f t="shared" si="0"/>
        <v>29697</v>
      </c>
      <c r="G14" s="124">
        <f t="shared" si="1"/>
        <v>0</v>
      </c>
      <c r="H14" s="124"/>
      <c r="I14" s="124"/>
      <c r="J14" s="124">
        <f t="shared" si="2"/>
        <v>29697</v>
      </c>
      <c r="K14" s="124">
        <v>14789</v>
      </c>
      <c r="L14" s="124">
        <v>497</v>
      </c>
      <c r="M14" s="124">
        <v>295</v>
      </c>
      <c r="N14" s="124">
        <v>202</v>
      </c>
      <c r="O14" s="124">
        <v>85</v>
      </c>
      <c r="P14" s="124">
        <v>10</v>
      </c>
      <c r="Q14" s="124">
        <v>0</v>
      </c>
      <c r="R14" s="124">
        <v>68</v>
      </c>
      <c r="S14" s="124">
        <v>0</v>
      </c>
      <c r="T14" s="124">
        <v>28</v>
      </c>
      <c r="U14" s="124">
        <v>4559</v>
      </c>
      <c r="V14" s="124">
        <v>0</v>
      </c>
      <c r="W14" s="124">
        <v>0</v>
      </c>
      <c r="X14" s="124">
        <v>842</v>
      </c>
      <c r="Y14" s="124">
        <v>0</v>
      </c>
      <c r="Z14" s="124">
        <v>458</v>
      </c>
      <c r="AA14" s="124">
        <v>82</v>
      </c>
      <c r="AB14" s="125">
        <v>0</v>
      </c>
      <c r="AC14" s="124">
        <v>250</v>
      </c>
      <c r="AD14" s="126">
        <v>32</v>
      </c>
      <c r="AE14" s="126"/>
      <c r="AF14" s="126">
        <v>7500</v>
      </c>
      <c r="AG14" s="124">
        <f t="shared" si="3"/>
        <v>0</v>
      </c>
      <c r="AH14" s="124"/>
      <c r="AI14" s="124"/>
      <c r="AJ14" s="124"/>
      <c r="AK14" s="124">
        <f>AL14+AO14+BE14+BB14+BC14+BD14</f>
        <v>59261</v>
      </c>
      <c r="AL14" s="124">
        <f t="shared" si="4"/>
        <v>55880</v>
      </c>
      <c r="AM14" s="124">
        <v>49076</v>
      </c>
      <c r="AN14" s="124">
        <v>6804</v>
      </c>
      <c r="AO14" s="124">
        <f>SUM(AP14:BA14)</f>
        <v>3330</v>
      </c>
      <c r="AP14" s="124">
        <v>1040</v>
      </c>
      <c r="AQ14" s="124">
        <v>0</v>
      </c>
      <c r="AR14" s="124">
        <v>67</v>
      </c>
      <c r="AS14" s="124">
        <v>930</v>
      </c>
      <c r="AT14" s="124">
        <v>219</v>
      </c>
      <c r="AU14" s="124">
        <v>0</v>
      </c>
      <c r="AV14" s="126"/>
      <c r="AW14" s="124">
        <v>126</v>
      </c>
      <c r="AX14" s="124">
        <v>103</v>
      </c>
      <c r="AY14" s="124">
        <v>817</v>
      </c>
      <c r="AZ14" s="124">
        <v>28</v>
      </c>
      <c r="BA14" s="124">
        <v>0</v>
      </c>
      <c r="BB14" s="124">
        <v>30</v>
      </c>
      <c r="BC14" s="124">
        <v>21</v>
      </c>
      <c r="BD14" s="124"/>
      <c r="BE14" s="124">
        <v>0</v>
      </c>
      <c r="BF14" s="124">
        <f t="shared" si="5"/>
        <v>0</v>
      </c>
      <c r="BG14" s="124">
        <f t="shared" si="6"/>
        <v>0</v>
      </c>
      <c r="BH14" s="124"/>
      <c r="BI14" s="124"/>
      <c r="BJ14" s="124">
        <v>0</v>
      </c>
      <c r="BK14" s="124">
        <v>0</v>
      </c>
      <c r="BL14" s="124">
        <f t="shared" si="7"/>
        <v>565</v>
      </c>
      <c r="BM14" s="124">
        <f t="shared" si="8"/>
        <v>0</v>
      </c>
      <c r="BN14" s="124"/>
      <c r="BO14" s="124"/>
      <c r="BP14" s="124">
        <v>350</v>
      </c>
      <c r="BQ14" s="124">
        <v>90</v>
      </c>
      <c r="BR14" s="124">
        <f t="shared" si="9"/>
        <v>125</v>
      </c>
      <c r="BS14" s="124">
        <v>125</v>
      </c>
      <c r="BT14" s="124">
        <v>0</v>
      </c>
      <c r="BU14" s="124"/>
      <c r="BV14" s="124">
        <f t="shared" si="10"/>
        <v>2406</v>
      </c>
      <c r="BW14" s="124">
        <f t="shared" si="11"/>
        <v>0</v>
      </c>
      <c r="BX14" s="124"/>
      <c r="BY14" s="124"/>
      <c r="BZ14" s="124">
        <v>351</v>
      </c>
      <c r="CA14" s="124">
        <v>2055</v>
      </c>
      <c r="CB14" s="127">
        <f t="shared" si="12"/>
        <v>22752</v>
      </c>
      <c r="CC14" s="124">
        <f t="shared" si="13"/>
        <v>0</v>
      </c>
      <c r="CD14" s="124"/>
      <c r="CE14" s="124"/>
      <c r="CF14" s="124">
        <v>230</v>
      </c>
      <c r="CG14" s="124">
        <f t="shared" si="14"/>
        <v>22522</v>
      </c>
      <c r="CH14" s="124">
        <v>411</v>
      </c>
      <c r="CI14" s="124">
        <v>709</v>
      </c>
      <c r="CJ14" s="124">
        <v>0</v>
      </c>
      <c r="CK14" s="124">
        <v>0</v>
      </c>
      <c r="CL14" s="124">
        <v>86</v>
      </c>
      <c r="CM14" s="124">
        <v>15</v>
      </c>
      <c r="CN14" s="124">
        <v>12</v>
      </c>
      <c r="CO14" s="124">
        <v>133</v>
      </c>
      <c r="CP14" s="124">
        <v>133</v>
      </c>
      <c r="CQ14" s="124">
        <v>5</v>
      </c>
      <c r="CR14" s="124">
        <v>126</v>
      </c>
      <c r="CS14" s="124">
        <v>8026</v>
      </c>
      <c r="CT14" s="124">
        <v>608</v>
      </c>
      <c r="CU14" s="124">
        <v>12236</v>
      </c>
      <c r="CV14" s="124">
        <v>22</v>
      </c>
      <c r="CW14" s="124"/>
      <c r="CX14" s="124">
        <f t="shared" si="15"/>
        <v>370</v>
      </c>
      <c r="CY14" s="124">
        <v>370</v>
      </c>
      <c r="CZ14" s="124">
        <v>0</v>
      </c>
      <c r="DA14" s="124">
        <v>0</v>
      </c>
      <c r="DB14" s="124">
        <f t="shared" si="16"/>
        <v>1709</v>
      </c>
      <c r="DC14" s="124">
        <v>200</v>
      </c>
      <c r="DD14" s="124">
        <v>0</v>
      </c>
      <c r="DE14" s="124">
        <v>1509</v>
      </c>
      <c r="DF14" s="124">
        <f t="shared" si="17"/>
        <v>150</v>
      </c>
      <c r="DG14" s="124">
        <v>150</v>
      </c>
      <c r="DH14" s="124">
        <v>0</v>
      </c>
      <c r="DI14" s="124">
        <f>DJ14+DM14+DN14+DO14+DP14+EF14+EH14+EG14</f>
        <v>9730</v>
      </c>
      <c r="DJ14" s="124">
        <f t="shared" si="18"/>
        <v>0</v>
      </c>
      <c r="DK14" s="124"/>
      <c r="DL14" s="124"/>
      <c r="DM14" s="126">
        <v>0</v>
      </c>
      <c r="DN14" s="124">
        <v>407</v>
      </c>
      <c r="DO14" s="124">
        <v>216</v>
      </c>
      <c r="DP14" s="124">
        <v>998</v>
      </c>
      <c r="DQ14" s="124">
        <f>F14+AK14+BF14+BL14+CB14+BV14+CX14+DB14+DF14</f>
        <v>116910</v>
      </c>
      <c r="DR14" s="124">
        <f>SUM(DS14:ED14)</f>
        <v>34764</v>
      </c>
      <c r="DS14" s="126">
        <f>BE14</f>
        <v>0</v>
      </c>
      <c r="DT14" s="124">
        <f>BA14</f>
        <v>0</v>
      </c>
      <c r="DU14" s="124">
        <f>AR14+AS14+AT14+AU14</f>
        <v>1216</v>
      </c>
      <c r="DV14" s="124">
        <f>CH14</f>
        <v>411</v>
      </c>
      <c r="DW14" s="124">
        <f>CI14</f>
        <v>709</v>
      </c>
      <c r="DX14" s="124">
        <f>BZ14+CA14</f>
        <v>2406</v>
      </c>
      <c r="DY14" s="124">
        <f>CG14</f>
        <v>22522</v>
      </c>
      <c r="DZ14" s="124">
        <f>S14</f>
        <v>0</v>
      </c>
      <c r="EA14" s="126"/>
      <c r="EB14" s="126">
        <f>AF14</f>
        <v>7500</v>
      </c>
      <c r="EC14" s="126"/>
      <c r="ED14" s="124">
        <f>AJ14</f>
        <v>0</v>
      </c>
      <c r="EE14" s="124">
        <f>DQ14-DR14</f>
        <v>82146</v>
      </c>
      <c r="EF14" s="126">
        <f t="shared" si="19"/>
        <v>4929</v>
      </c>
      <c r="EG14" s="124">
        <v>680</v>
      </c>
      <c r="EH14" s="124">
        <f t="shared" si="20"/>
        <v>2500</v>
      </c>
      <c r="EI14" s="124"/>
      <c r="EJ14" s="124">
        <v>2500</v>
      </c>
      <c r="EK14" s="124"/>
      <c r="EL14" s="124">
        <f t="shared" si="21"/>
        <v>1000</v>
      </c>
      <c r="EM14" s="126">
        <v>1000</v>
      </c>
      <c r="EN14" s="124">
        <v>0</v>
      </c>
      <c r="EO14" s="124">
        <f t="shared" si="22"/>
        <v>745</v>
      </c>
      <c r="EP14" s="124">
        <f>ROUND((F14+AK14+BF14+BL14+BV14+CB14+CX14+DB14+DF14+DI14+EL14),0)</f>
        <v>127640</v>
      </c>
      <c r="EQ14" s="124">
        <f>SUM(ER14:EY14)</f>
        <v>10680</v>
      </c>
      <c r="ER14" s="124">
        <f t="shared" si="23"/>
        <v>680</v>
      </c>
      <c r="ES14" s="124">
        <f t="shared" si="24"/>
        <v>0</v>
      </c>
      <c r="ET14" s="124">
        <f t="shared" si="24"/>
        <v>2500</v>
      </c>
      <c r="EU14" s="124">
        <f t="shared" si="24"/>
        <v>0</v>
      </c>
      <c r="EV14" s="124"/>
      <c r="EW14" s="124">
        <f>AF14</f>
        <v>7500</v>
      </c>
      <c r="EX14" s="124">
        <f>BE14</f>
        <v>0</v>
      </c>
      <c r="EY14" s="124">
        <f>BD14</f>
        <v>0</v>
      </c>
      <c r="EZ14" s="124">
        <f>EP14-EQ14</f>
        <v>116960</v>
      </c>
      <c r="FA14" s="126">
        <f t="shared" si="25"/>
        <v>585</v>
      </c>
      <c r="FB14" s="124">
        <v>160</v>
      </c>
      <c r="FC14" s="124">
        <f t="shared" si="26"/>
        <v>0</v>
      </c>
      <c r="FD14" s="126"/>
      <c r="FE14" s="128">
        <f t="shared" si="27"/>
        <v>2354</v>
      </c>
      <c r="FF14" s="128">
        <f>ROUND((F14+AK14+BF14+BL14+BV14+CB14+CX14+DB14+DF14+DI14+EL14+EO14:EO14),0)</f>
        <v>128385</v>
      </c>
      <c r="FG14" s="128">
        <f>EQ14</f>
        <v>10680</v>
      </c>
      <c r="FH14" s="124"/>
      <c r="FI14" s="124">
        <f t="shared" si="28"/>
        <v>117705</v>
      </c>
      <c r="FJ14" s="126">
        <f t="shared" si="29"/>
        <v>2354</v>
      </c>
      <c r="FK14" s="124"/>
      <c r="FL14" s="129"/>
      <c r="FM14" s="129"/>
    </row>
    <row r="15" spans="1:169" s="37" customFormat="1" ht="28.15" customHeight="1">
      <c r="A15" s="130">
        <v>2</v>
      </c>
      <c r="B15" s="131" t="s">
        <v>216</v>
      </c>
      <c r="C15" s="132">
        <f t="shared" ref="C15:AJ15" si="30">SUM(C16:C28)</f>
        <v>125266.413</v>
      </c>
      <c r="D15" s="132">
        <f t="shared" si="30"/>
        <v>1360</v>
      </c>
      <c r="E15" s="132">
        <f t="shared" si="30"/>
        <v>121552.413</v>
      </c>
      <c r="F15" s="132">
        <f t="shared" si="30"/>
        <v>29697.495999999999</v>
      </c>
      <c r="G15" s="132">
        <f t="shared" si="30"/>
        <v>0</v>
      </c>
      <c r="H15" s="132">
        <f t="shared" si="30"/>
        <v>0</v>
      </c>
      <c r="I15" s="132">
        <f t="shared" si="30"/>
        <v>0</v>
      </c>
      <c r="J15" s="132">
        <f t="shared" si="30"/>
        <v>29697.495999999999</v>
      </c>
      <c r="K15" s="132">
        <f t="shared" si="30"/>
        <v>14788.999999999998</v>
      </c>
      <c r="L15" s="132">
        <f t="shared" si="30"/>
        <v>497</v>
      </c>
      <c r="M15" s="132">
        <f t="shared" si="30"/>
        <v>295</v>
      </c>
      <c r="N15" s="132">
        <f t="shared" si="30"/>
        <v>202.17599999999999</v>
      </c>
      <c r="O15" s="132">
        <f t="shared" si="30"/>
        <v>85</v>
      </c>
      <c r="P15" s="132">
        <f t="shared" si="30"/>
        <v>10</v>
      </c>
      <c r="Q15" s="132">
        <f t="shared" si="30"/>
        <v>0</v>
      </c>
      <c r="R15" s="132">
        <f t="shared" si="30"/>
        <v>68</v>
      </c>
      <c r="S15" s="132">
        <f t="shared" si="30"/>
        <v>0</v>
      </c>
      <c r="T15" s="132">
        <f t="shared" si="30"/>
        <v>28</v>
      </c>
      <c r="U15" s="132">
        <f t="shared" si="30"/>
        <v>4559.2</v>
      </c>
      <c r="V15" s="132">
        <f t="shared" si="30"/>
        <v>0</v>
      </c>
      <c r="W15" s="132">
        <f t="shared" si="30"/>
        <v>0</v>
      </c>
      <c r="X15" s="132">
        <f t="shared" si="30"/>
        <v>842.4</v>
      </c>
      <c r="Y15" s="132">
        <f t="shared" si="30"/>
        <v>0</v>
      </c>
      <c r="Z15" s="132">
        <f t="shared" si="30"/>
        <v>458</v>
      </c>
      <c r="AA15" s="132">
        <f t="shared" si="30"/>
        <v>81.72</v>
      </c>
      <c r="AB15" s="132">
        <f t="shared" si="30"/>
        <v>0</v>
      </c>
      <c r="AC15" s="132">
        <f t="shared" si="30"/>
        <v>250</v>
      </c>
      <c r="AD15" s="132">
        <f t="shared" si="30"/>
        <v>32</v>
      </c>
      <c r="AE15" s="132">
        <f t="shared" si="30"/>
        <v>0</v>
      </c>
      <c r="AF15" s="132">
        <f t="shared" si="30"/>
        <v>7500</v>
      </c>
      <c r="AG15" s="132">
        <f t="shared" si="30"/>
        <v>0</v>
      </c>
      <c r="AH15" s="132">
        <f t="shared" si="30"/>
        <v>0</v>
      </c>
      <c r="AI15" s="132">
        <f t="shared" si="30"/>
        <v>0</v>
      </c>
      <c r="AJ15" s="132">
        <f t="shared" si="30"/>
        <v>0</v>
      </c>
      <c r="AK15" s="132">
        <f>SUM(AK16:AK22)</f>
        <v>52398.917000000001</v>
      </c>
      <c r="AL15" s="132">
        <f>SUM(AL16:AL22)</f>
        <v>50587.137999999999</v>
      </c>
      <c r="AM15" s="132">
        <f>SUM(AM16:AM22)</f>
        <v>44291.721000000005</v>
      </c>
      <c r="AN15" s="132">
        <f>SUM(AN16:AN22)</f>
        <v>6295.1170000000002</v>
      </c>
      <c r="AO15" s="132">
        <f t="shared" ref="AO15:BT15" si="31">SUM(AO16:AO28)</f>
        <v>1811.779</v>
      </c>
      <c r="AP15" s="132">
        <f t="shared" si="31"/>
        <v>0</v>
      </c>
      <c r="AQ15" s="132">
        <f t="shared" si="31"/>
        <v>0</v>
      </c>
      <c r="AR15" s="132">
        <f t="shared" si="31"/>
        <v>24.48</v>
      </c>
      <c r="AS15" s="132">
        <f t="shared" si="31"/>
        <v>671.43500000000006</v>
      </c>
      <c r="AT15" s="132">
        <f t="shared" si="31"/>
        <v>218.98399999999998</v>
      </c>
      <c r="AU15" s="132">
        <f t="shared" si="31"/>
        <v>0</v>
      </c>
      <c r="AV15" s="132">
        <f t="shared" si="31"/>
        <v>0</v>
      </c>
      <c r="AW15" s="132">
        <f t="shared" si="31"/>
        <v>125.97999999999999</v>
      </c>
      <c r="AX15" s="132">
        <f t="shared" si="31"/>
        <v>103</v>
      </c>
      <c r="AY15" s="132">
        <f t="shared" si="31"/>
        <v>667.9</v>
      </c>
      <c r="AZ15" s="132">
        <f t="shared" si="31"/>
        <v>0</v>
      </c>
      <c r="BA15" s="132">
        <f t="shared" si="31"/>
        <v>0</v>
      </c>
      <c r="BB15" s="132">
        <f t="shared" si="31"/>
        <v>0</v>
      </c>
      <c r="BC15" s="132">
        <f t="shared" si="31"/>
        <v>0</v>
      </c>
      <c r="BD15" s="132">
        <f t="shared" si="31"/>
        <v>0</v>
      </c>
      <c r="BE15" s="132">
        <f t="shared" si="31"/>
        <v>0</v>
      </c>
      <c r="BF15" s="132">
        <f t="shared" si="31"/>
        <v>0</v>
      </c>
      <c r="BG15" s="132">
        <f t="shared" si="31"/>
        <v>0</v>
      </c>
      <c r="BH15" s="132">
        <f t="shared" si="31"/>
        <v>0</v>
      </c>
      <c r="BI15" s="132">
        <f t="shared" si="31"/>
        <v>0</v>
      </c>
      <c r="BJ15" s="132">
        <f t="shared" si="31"/>
        <v>0</v>
      </c>
      <c r="BK15" s="132">
        <f t="shared" si="31"/>
        <v>0</v>
      </c>
      <c r="BL15" s="132">
        <f t="shared" si="31"/>
        <v>565</v>
      </c>
      <c r="BM15" s="132">
        <f t="shared" si="31"/>
        <v>0</v>
      </c>
      <c r="BN15" s="132">
        <f t="shared" si="31"/>
        <v>0</v>
      </c>
      <c r="BO15" s="132">
        <f t="shared" si="31"/>
        <v>0</v>
      </c>
      <c r="BP15" s="132">
        <f t="shared" si="31"/>
        <v>350</v>
      </c>
      <c r="BQ15" s="132">
        <f t="shared" si="31"/>
        <v>90</v>
      </c>
      <c r="BR15" s="132">
        <f t="shared" si="31"/>
        <v>125</v>
      </c>
      <c r="BS15" s="132">
        <f t="shared" si="31"/>
        <v>125</v>
      </c>
      <c r="BT15" s="132">
        <f t="shared" si="31"/>
        <v>0</v>
      </c>
      <c r="BU15" s="132">
        <f t="shared" ref="BU15:CZ15" si="32">SUM(BU16:BU28)</f>
        <v>0</v>
      </c>
      <c r="BV15" s="132">
        <f t="shared" si="32"/>
        <v>2406</v>
      </c>
      <c r="BW15" s="132">
        <f t="shared" si="32"/>
        <v>0</v>
      </c>
      <c r="BX15" s="132">
        <f t="shared" si="32"/>
        <v>0</v>
      </c>
      <c r="BY15" s="132">
        <f t="shared" si="32"/>
        <v>0</v>
      </c>
      <c r="BZ15" s="132">
        <f t="shared" si="32"/>
        <v>351</v>
      </c>
      <c r="CA15" s="132">
        <f t="shared" si="32"/>
        <v>2055</v>
      </c>
      <c r="CB15" s="132">
        <f t="shared" si="32"/>
        <v>22752</v>
      </c>
      <c r="CC15" s="132">
        <f t="shared" si="32"/>
        <v>0</v>
      </c>
      <c r="CD15" s="132">
        <f t="shared" si="32"/>
        <v>0</v>
      </c>
      <c r="CE15" s="132">
        <f t="shared" si="32"/>
        <v>0</v>
      </c>
      <c r="CF15" s="132">
        <f t="shared" si="32"/>
        <v>230</v>
      </c>
      <c r="CG15" s="132">
        <f t="shared" si="32"/>
        <v>22522</v>
      </c>
      <c r="CH15" s="132">
        <f t="shared" si="32"/>
        <v>411</v>
      </c>
      <c r="CI15" s="132">
        <f t="shared" si="32"/>
        <v>709</v>
      </c>
      <c r="CJ15" s="132">
        <f t="shared" si="32"/>
        <v>0</v>
      </c>
      <c r="CK15" s="132">
        <f t="shared" si="32"/>
        <v>0</v>
      </c>
      <c r="CL15" s="132">
        <f t="shared" si="32"/>
        <v>86</v>
      </c>
      <c r="CM15" s="132">
        <f t="shared" si="32"/>
        <v>15</v>
      </c>
      <c r="CN15" s="132">
        <f t="shared" si="32"/>
        <v>12</v>
      </c>
      <c r="CO15" s="132">
        <f t="shared" si="32"/>
        <v>133</v>
      </c>
      <c r="CP15" s="132">
        <f t="shared" si="32"/>
        <v>133</v>
      </c>
      <c r="CQ15" s="132">
        <f t="shared" si="32"/>
        <v>5</v>
      </c>
      <c r="CR15" s="132">
        <f t="shared" si="32"/>
        <v>126</v>
      </c>
      <c r="CS15" s="132">
        <f t="shared" si="32"/>
        <v>8026</v>
      </c>
      <c r="CT15" s="132">
        <f t="shared" si="32"/>
        <v>608</v>
      </c>
      <c r="CU15" s="132">
        <f t="shared" si="32"/>
        <v>12236</v>
      </c>
      <c r="CV15" s="132">
        <f t="shared" si="32"/>
        <v>22</v>
      </c>
      <c r="CW15" s="132">
        <f t="shared" si="32"/>
        <v>0</v>
      </c>
      <c r="CX15" s="132">
        <f t="shared" si="32"/>
        <v>370</v>
      </c>
      <c r="CY15" s="132">
        <f t="shared" si="32"/>
        <v>370</v>
      </c>
      <c r="CZ15" s="132">
        <f t="shared" si="32"/>
        <v>0</v>
      </c>
      <c r="DA15" s="132">
        <f t="shared" ref="DA15:EF15" si="33">SUM(DA16:DA28)</f>
        <v>0</v>
      </c>
      <c r="DB15" s="132">
        <f t="shared" si="33"/>
        <v>1709</v>
      </c>
      <c r="DC15" s="132">
        <f t="shared" si="33"/>
        <v>200</v>
      </c>
      <c r="DD15" s="132">
        <f t="shared" si="33"/>
        <v>0</v>
      </c>
      <c r="DE15" s="132">
        <f t="shared" si="33"/>
        <v>1509</v>
      </c>
      <c r="DF15" s="132">
        <f t="shared" si="33"/>
        <v>150</v>
      </c>
      <c r="DG15" s="132">
        <f t="shared" si="33"/>
        <v>150</v>
      </c>
      <c r="DH15" s="132">
        <f t="shared" si="33"/>
        <v>0</v>
      </c>
      <c r="DI15" s="132">
        <f t="shared" si="33"/>
        <v>9726</v>
      </c>
      <c r="DJ15" s="132">
        <f t="shared" si="33"/>
        <v>0</v>
      </c>
      <c r="DK15" s="132">
        <f t="shared" si="33"/>
        <v>0</v>
      </c>
      <c r="DL15" s="132">
        <f t="shared" si="33"/>
        <v>0</v>
      </c>
      <c r="DM15" s="132">
        <f t="shared" si="33"/>
        <v>0</v>
      </c>
      <c r="DN15" s="132">
        <f t="shared" si="33"/>
        <v>407</v>
      </c>
      <c r="DO15" s="132">
        <f t="shared" si="33"/>
        <v>216</v>
      </c>
      <c r="DP15" s="132">
        <f t="shared" si="33"/>
        <v>998</v>
      </c>
      <c r="DQ15" s="132">
        <f t="shared" si="33"/>
        <v>45746.247000000003</v>
      </c>
      <c r="DR15" s="132">
        <f t="shared" si="33"/>
        <v>33613.599999999999</v>
      </c>
      <c r="DS15" s="132">
        <f t="shared" si="33"/>
        <v>0</v>
      </c>
      <c r="DT15" s="132">
        <f t="shared" si="33"/>
        <v>0</v>
      </c>
      <c r="DU15" s="132">
        <f t="shared" si="33"/>
        <v>65.599999999999994</v>
      </c>
      <c r="DV15" s="132">
        <f t="shared" si="33"/>
        <v>411</v>
      </c>
      <c r="DW15" s="132">
        <f t="shared" si="33"/>
        <v>709</v>
      </c>
      <c r="DX15" s="132">
        <f t="shared" si="33"/>
        <v>2406</v>
      </c>
      <c r="DY15" s="132">
        <f t="shared" si="33"/>
        <v>22522</v>
      </c>
      <c r="DZ15" s="132">
        <f t="shared" si="33"/>
        <v>0</v>
      </c>
      <c r="EA15" s="132">
        <f t="shared" si="33"/>
        <v>0</v>
      </c>
      <c r="EB15" s="132">
        <f t="shared" si="33"/>
        <v>7500</v>
      </c>
      <c r="EC15" s="132">
        <f t="shared" si="33"/>
        <v>0</v>
      </c>
      <c r="ED15" s="132">
        <f t="shared" si="33"/>
        <v>0</v>
      </c>
      <c r="EE15" s="132">
        <f t="shared" si="33"/>
        <v>12132.647000000003</v>
      </c>
      <c r="EF15" s="132">
        <f t="shared" si="33"/>
        <v>4925</v>
      </c>
      <c r="EG15" s="132">
        <f t="shared" ref="EG15:EK15" si="34">SUM(EG16:EG28)</f>
        <v>680</v>
      </c>
      <c r="EH15" s="132">
        <f t="shared" si="34"/>
        <v>2500</v>
      </c>
      <c r="EI15" s="132">
        <f t="shared" si="34"/>
        <v>0</v>
      </c>
      <c r="EJ15" s="132">
        <f t="shared" si="34"/>
        <v>2500</v>
      </c>
      <c r="EK15" s="132">
        <f t="shared" si="34"/>
        <v>0</v>
      </c>
      <c r="EL15" s="124">
        <f t="shared" si="21"/>
        <v>1000</v>
      </c>
      <c r="EM15" s="132">
        <f t="shared" ref="EM15:FJ15" si="35">SUM(EM16:EM28)</f>
        <v>1000</v>
      </c>
      <c r="EN15" s="132">
        <f t="shared" si="35"/>
        <v>0</v>
      </c>
      <c r="EO15" s="132">
        <f t="shared" si="35"/>
        <v>778</v>
      </c>
      <c r="EP15" s="132">
        <f t="shared" si="35"/>
        <v>62675</v>
      </c>
      <c r="EQ15" s="132">
        <f t="shared" si="35"/>
        <v>10680</v>
      </c>
      <c r="ER15" s="132">
        <f t="shared" si="35"/>
        <v>680</v>
      </c>
      <c r="ES15" s="132">
        <f t="shared" si="35"/>
        <v>0</v>
      </c>
      <c r="ET15" s="132">
        <f t="shared" si="35"/>
        <v>2500</v>
      </c>
      <c r="EU15" s="132">
        <f t="shared" si="35"/>
        <v>0</v>
      </c>
      <c r="EV15" s="132">
        <f t="shared" si="35"/>
        <v>0</v>
      </c>
      <c r="EW15" s="132">
        <f t="shared" si="35"/>
        <v>7500</v>
      </c>
      <c r="EX15" s="132">
        <f t="shared" si="35"/>
        <v>0</v>
      </c>
      <c r="EY15" s="132">
        <f t="shared" si="35"/>
        <v>0</v>
      </c>
      <c r="EZ15" s="132">
        <f t="shared" si="35"/>
        <v>51995</v>
      </c>
      <c r="FA15" s="132">
        <f t="shared" si="35"/>
        <v>618</v>
      </c>
      <c r="FB15" s="132">
        <f t="shared" si="35"/>
        <v>160</v>
      </c>
      <c r="FC15" s="132">
        <f t="shared" si="35"/>
        <v>0</v>
      </c>
      <c r="FD15" s="132">
        <f t="shared" si="35"/>
        <v>0</v>
      </c>
      <c r="FE15" s="132">
        <f t="shared" si="35"/>
        <v>2354</v>
      </c>
      <c r="FF15" s="132">
        <f t="shared" si="35"/>
        <v>56814</v>
      </c>
      <c r="FG15" s="132">
        <f t="shared" si="35"/>
        <v>10680</v>
      </c>
      <c r="FH15" s="132">
        <f t="shared" si="35"/>
        <v>0</v>
      </c>
      <c r="FI15" s="132">
        <f t="shared" si="35"/>
        <v>46134</v>
      </c>
      <c r="FJ15" s="132">
        <f t="shared" si="35"/>
        <v>2354</v>
      </c>
      <c r="FK15" s="132"/>
      <c r="FL15" s="133"/>
      <c r="FM15" s="133"/>
    </row>
    <row r="16" spans="1:169" s="38" customFormat="1" ht="20.25" customHeight="1">
      <c r="A16" s="148">
        <v>1</v>
      </c>
      <c r="B16" s="149" t="s">
        <v>313</v>
      </c>
      <c r="C16" s="124">
        <f t="shared" ref="C16:C28" si="36">D16+E16+FE16</f>
        <v>6075.7719999999999</v>
      </c>
      <c r="D16" s="124"/>
      <c r="E16" s="124">
        <f t="shared" ref="E16:E28" si="37">F16+AK16+BF16+BL16+BV16+CB16+CX16+DB16+DF16+DI16+EL16+EO16</f>
        <v>6075.7719999999999</v>
      </c>
      <c r="F16" s="124">
        <f t="shared" ref="F16:F22" si="38">G16+J16+AG16</f>
        <v>0</v>
      </c>
      <c r="G16" s="124">
        <f t="shared" ref="G16:G22" si="39">SUM(H16:I16)</f>
        <v>0</v>
      </c>
      <c r="H16" s="124"/>
      <c r="I16" s="124"/>
      <c r="J16" s="124">
        <f t="shared" ref="J16:J22" si="40">SUM(K16:AF16)</f>
        <v>0</v>
      </c>
      <c r="K16" s="124"/>
      <c r="L16" s="124">
        <v>0</v>
      </c>
      <c r="M16" s="124"/>
      <c r="N16" s="124"/>
      <c r="O16" s="124"/>
      <c r="P16" s="124"/>
      <c r="Q16" s="124"/>
      <c r="R16" s="124"/>
      <c r="S16" s="124"/>
      <c r="T16" s="124"/>
      <c r="U16" s="124"/>
      <c r="V16" s="124"/>
      <c r="W16" s="124"/>
      <c r="X16" s="124"/>
      <c r="Y16" s="124"/>
      <c r="Z16" s="124"/>
      <c r="AA16" s="124"/>
      <c r="AB16" s="125"/>
      <c r="AC16" s="124"/>
      <c r="AD16" s="126"/>
      <c r="AE16" s="126"/>
      <c r="AF16" s="126"/>
      <c r="AG16" s="124">
        <f t="shared" ref="AG16:AG22" si="41">SUM(AH16:AJ16)</f>
        <v>0</v>
      </c>
      <c r="AH16" s="124"/>
      <c r="AI16" s="124"/>
      <c r="AJ16" s="124"/>
      <c r="AK16" s="127">
        <f t="shared" ref="AK16:AK28" si="42">AL16+AO16+BE16+BB16+BC16+BD16</f>
        <v>6075.7719999999999</v>
      </c>
      <c r="AL16" s="124">
        <f t="shared" ref="AL16:AL22" si="43">SUM(AM16:AN16)</f>
        <v>5983.5219999999999</v>
      </c>
      <c r="AM16" s="124">
        <f>4982.14+257.241</f>
        <v>5239.3810000000003</v>
      </c>
      <c r="AN16" s="127">
        <v>744.14099999999996</v>
      </c>
      <c r="AO16" s="124">
        <f t="shared" ref="AO16:AO28" si="44">SUM(AP16:BA16)</f>
        <v>92.25</v>
      </c>
      <c r="AP16" s="124"/>
      <c r="AQ16" s="124"/>
      <c r="AR16" s="124">
        <v>7.2</v>
      </c>
      <c r="AS16" s="124">
        <v>85.05</v>
      </c>
      <c r="AT16" s="124"/>
      <c r="AU16" s="124"/>
      <c r="AV16" s="126"/>
      <c r="AW16" s="124"/>
      <c r="AX16" s="124"/>
      <c r="AY16" s="124"/>
      <c r="AZ16" s="124"/>
      <c r="BA16" s="124"/>
      <c r="BB16" s="124"/>
      <c r="BC16" s="124"/>
      <c r="BD16" s="124"/>
      <c r="BE16" s="124"/>
      <c r="BF16" s="124">
        <f t="shared" ref="BF16:BF22" si="45">BG16+BJ16+BK16</f>
        <v>0</v>
      </c>
      <c r="BG16" s="124">
        <f t="shared" ref="BG16:BG22" si="46">SUM(BH16:BI16)</f>
        <v>0</v>
      </c>
      <c r="BH16" s="124"/>
      <c r="BI16" s="124"/>
      <c r="BJ16" s="124"/>
      <c r="BK16" s="124"/>
      <c r="BL16" s="124">
        <f t="shared" ref="BL16:BL22" si="47">BM16+BP16+BQ16+BR16+BU16</f>
        <v>0</v>
      </c>
      <c r="BM16" s="124">
        <f t="shared" ref="BM16:BM22" si="48">SUM(BN16:BO16)</f>
        <v>0</v>
      </c>
      <c r="BN16" s="124"/>
      <c r="BO16" s="124"/>
      <c r="BP16" s="124"/>
      <c r="BQ16" s="124"/>
      <c r="BR16" s="124">
        <f t="shared" ref="BR16:BR22" si="49">BS16+BT16</f>
        <v>0</v>
      </c>
      <c r="BS16" s="124"/>
      <c r="BT16" s="124"/>
      <c r="BU16" s="124"/>
      <c r="BV16" s="124">
        <f t="shared" ref="BV16:BV22" si="50">BW16+BZ16+CA16</f>
        <v>0</v>
      </c>
      <c r="BW16" s="124"/>
      <c r="BX16" s="124"/>
      <c r="BY16" s="124"/>
      <c r="BZ16" s="124"/>
      <c r="CA16" s="124"/>
      <c r="CB16" s="127">
        <f t="shared" ref="CB16:CB22" si="51">CC16+CF16+CG16+CW16</f>
        <v>0</v>
      </c>
      <c r="CC16" s="124">
        <f t="shared" ref="CC16:CC22" si="52">SUM(CD16:CE16)</f>
        <v>0</v>
      </c>
      <c r="CD16" s="124"/>
      <c r="CE16" s="124"/>
      <c r="CF16" s="124"/>
      <c r="CG16" s="124">
        <f t="shared" ref="CG16:CG22" si="53">SUM(CH16:CW16)</f>
        <v>0</v>
      </c>
      <c r="CH16" s="124"/>
      <c r="CI16" s="124"/>
      <c r="CJ16" s="124"/>
      <c r="CK16" s="124"/>
      <c r="CL16" s="124"/>
      <c r="CM16" s="124"/>
      <c r="CN16" s="124"/>
      <c r="CO16" s="124"/>
      <c r="CP16" s="124"/>
      <c r="CQ16" s="124"/>
      <c r="CR16" s="124"/>
      <c r="CS16" s="124"/>
      <c r="CT16" s="124"/>
      <c r="CU16" s="124"/>
      <c r="CV16" s="124"/>
      <c r="CW16" s="124"/>
      <c r="CX16" s="124">
        <f t="shared" ref="CX16:CX22" si="54">CY16+CZ16+DA16</f>
        <v>0</v>
      </c>
      <c r="CY16" s="124"/>
      <c r="CZ16" s="124"/>
      <c r="DA16" s="124"/>
      <c r="DB16" s="124">
        <f t="shared" ref="DB16:DB22" si="55">DC16+DD16+DE16</f>
        <v>0</v>
      </c>
      <c r="DC16" s="124"/>
      <c r="DD16" s="124"/>
      <c r="DE16" s="124"/>
      <c r="DF16" s="124">
        <f t="shared" ref="DF16:DF23" si="56">DG16+DH16</f>
        <v>0</v>
      </c>
      <c r="DG16" s="124"/>
      <c r="DH16" s="124"/>
      <c r="DI16" s="124">
        <f t="shared" ref="DI16:DI22" si="57">DJ16+DM16+DN16+DO16+DP16+EF16+EH16+EG16</f>
        <v>0</v>
      </c>
      <c r="DJ16" s="124">
        <f t="shared" ref="DJ16:DJ22" si="58">SUM(DK16:DL16)</f>
        <v>0</v>
      </c>
      <c r="DK16" s="124"/>
      <c r="DL16" s="124"/>
      <c r="DM16" s="126"/>
      <c r="DN16" s="124"/>
      <c r="DO16" s="124"/>
      <c r="DP16" s="124"/>
      <c r="DQ16" s="124"/>
      <c r="DR16" s="124">
        <f t="shared" ref="DR16:DR22" si="59">SUM(DS16:ED16)</f>
        <v>0</v>
      </c>
      <c r="DS16" s="126">
        <f t="shared" ref="DS16:DS22" si="60">BE16</f>
        <v>0</v>
      </c>
      <c r="DT16" s="124">
        <f t="shared" ref="DT16:DT22" si="61">BA16</f>
        <v>0</v>
      </c>
      <c r="DU16" s="124">
        <v>0</v>
      </c>
      <c r="DV16" s="124">
        <f t="shared" ref="DV16:DV22" si="62">CH16</f>
        <v>0</v>
      </c>
      <c r="DW16" s="124">
        <f t="shared" ref="DW16:DW22" si="63">CI16</f>
        <v>0</v>
      </c>
      <c r="DX16" s="124">
        <f t="shared" ref="DX16:DX22" si="64">BZ16+CA16</f>
        <v>0</v>
      </c>
      <c r="DY16" s="124">
        <f t="shared" ref="DY16:DY22" si="65">CG16</f>
        <v>0</v>
      </c>
      <c r="DZ16" s="124"/>
      <c r="EA16" s="126"/>
      <c r="EB16" s="126">
        <f t="shared" ref="EB16:EB22" si="66">AF16</f>
        <v>0</v>
      </c>
      <c r="EC16" s="126"/>
      <c r="ED16" s="124">
        <f t="shared" ref="ED16:ED21" si="67">AJ16</f>
        <v>0</v>
      </c>
      <c r="EE16" s="124">
        <f t="shared" ref="EE16:EE21" si="68">DQ16-DR16</f>
        <v>0</v>
      </c>
      <c r="EF16" s="126">
        <v>0</v>
      </c>
      <c r="EG16" s="124"/>
      <c r="EH16" s="124">
        <f t="shared" ref="EH16:EH22" si="69">SUM(EI16:EK16)</f>
        <v>0</v>
      </c>
      <c r="EI16" s="124"/>
      <c r="EJ16" s="124"/>
      <c r="EK16" s="124"/>
      <c r="EL16" s="124">
        <f t="shared" si="21"/>
        <v>0</v>
      </c>
      <c r="EM16" s="126"/>
      <c r="EN16" s="124"/>
      <c r="EO16" s="124">
        <f t="shared" ref="EO16:EO22" si="70">FA16+FB16+FC16</f>
        <v>0</v>
      </c>
      <c r="EP16" s="124">
        <v>0</v>
      </c>
      <c r="EQ16" s="124">
        <f t="shared" ref="EQ16:EQ22" si="71">SUM(ER16:EY16)</f>
        <v>0</v>
      </c>
      <c r="ER16" s="124">
        <f t="shared" ref="ER16:ER22" si="72">EG16</f>
        <v>0</v>
      </c>
      <c r="ES16" s="124">
        <f t="shared" ref="ES16:EU22" si="73">EI16</f>
        <v>0</v>
      </c>
      <c r="ET16" s="124">
        <f t="shared" si="73"/>
        <v>0</v>
      </c>
      <c r="EU16" s="124">
        <f t="shared" si="73"/>
        <v>0</v>
      </c>
      <c r="EV16" s="124"/>
      <c r="EW16" s="124">
        <f t="shared" ref="EW16:EW22" si="74">AF16</f>
        <v>0</v>
      </c>
      <c r="EX16" s="124">
        <f t="shared" ref="EX16:EX22" si="75">BE16</f>
        <v>0</v>
      </c>
      <c r="EY16" s="124"/>
      <c r="EZ16" s="124">
        <f t="shared" ref="EZ16:EZ22" si="76">EP16-EQ16</f>
        <v>0</v>
      </c>
      <c r="FA16" s="126">
        <f t="shared" ref="FA16:FA22" si="77">ROUND(EZ16*0.5%,0)</f>
        <v>0</v>
      </c>
      <c r="FB16" s="124"/>
      <c r="FC16" s="124">
        <f t="shared" ref="FC16:FC22" si="78">FD16</f>
        <v>0</v>
      </c>
      <c r="FD16" s="126"/>
      <c r="FE16" s="128">
        <f t="shared" ref="FE16:FE22" si="79">FJ16+FK16</f>
        <v>0</v>
      </c>
      <c r="FF16" s="128">
        <v>0</v>
      </c>
      <c r="FG16" s="128">
        <f t="shared" ref="FG16:FG22" si="80">EQ16</f>
        <v>0</v>
      </c>
      <c r="FH16" s="124"/>
      <c r="FI16" s="124">
        <f t="shared" ref="FI16:FI22" si="81">FF16-FG16</f>
        <v>0</v>
      </c>
      <c r="FJ16" s="124"/>
      <c r="FK16" s="124"/>
      <c r="FL16" s="135"/>
      <c r="FM16" s="135"/>
    </row>
    <row r="17" spans="1:169" s="38" customFormat="1" ht="20.25" customHeight="1">
      <c r="A17" s="148">
        <v>2</v>
      </c>
      <c r="B17" s="149" t="s">
        <v>314</v>
      </c>
      <c r="C17" s="124">
        <f t="shared" si="36"/>
        <v>6299.7800000000007</v>
      </c>
      <c r="D17" s="124"/>
      <c r="E17" s="124">
        <f t="shared" si="37"/>
        <v>6299.7800000000007</v>
      </c>
      <c r="F17" s="124">
        <f t="shared" si="38"/>
        <v>0</v>
      </c>
      <c r="G17" s="124">
        <f t="shared" si="39"/>
        <v>0</v>
      </c>
      <c r="H17" s="124"/>
      <c r="I17" s="124"/>
      <c r="J17" s="124">
        <f t="shared" si="40"/>
        <v>0</v>
      </c>
      <c r="K17" s="124"/>
      <c r="L17" s="124"/>
      <c r="M17" s="124"/>
      <c r="N17" s="124"/>
      <c r="O17" s="124"/>
      <c r="P17" s="124"/>
      <c r="Q17" s="124"/>
      <c r="R17" s="124"/>
      <c r="S17" s="124"/>
      <c r="T17" s="124"/>
      <c r="U17" s="124"/>
      <c r="V17" s="124"/>
      <c r="W17" s="124"/>
      <c r="X17" s="124"/>
      <c r="Y17" s="124"/>
      <c r="Z17" s="124"/>
      <c r="AA17" s="124"/>
      <c r="AB17" s="125"/>
      <c r="AC17" s="124"/>
      <c r="AD17" s="126"/>
      <c r="AE17" s="126"/>
      <c r="AF17" s="126"/>
      <c r="AG17" s="124">
        <f t="shared" si="41"/>
        <v>0</v>
      </c>
      <c r="AH17" s="124"/>
      <c r="AI17" s="124"/>
      <c r="AJ17" s="124"/>
      <c r="AK17" s="127">
        <f t="shared" si="42"/>
        <v>6299.7800000000007</v>
      </c>
      <c r="AL17" s="124">
        <f>SUM(AM17:AN17)</f>
        <v>6181.2110000000002</v>
      </c>
      <c r="AM17" s="124">
        <f>5150.279+261.678</f>
        <v>5411.9570000000003</v>
      </c>
      <c r="AN17" s="127">
        <v>769.25400000000002</v>
      </c>
      <c r="AO17" s="124">
        <f t="shared" si="44"/>
        <v>118.56900000000002</v>
      </c>
      <c r="AP17" s="124"/>
      <c r="AQ17" s="124"/>
      <c r="AR17" s="124">
        <v>14.4</v>
      </c>
      <c r="AS17" s="124">
        <v>91.26</v>
      </c>
      <c r="AT17" s="124"/>
      <c r="AU17" s="124"/>
      <c r="AV17" s="126"/>
      <c r="AW17" s="124"/>
      <c r="AX17" s="124"/>
      <c r="AY17" s="124">
        <v>12.909000000000001</v>
      </c>
      <c r="AZ17" s="124"/>
      <c r="BA17" s="124"/>
      <c r="BB17" s="124"/>
      <c r="BC17" s="124"/>
      <c r="BD17" s="124"/>
      <c r="BE17" s="124"/>
      <c r="BF17" s="124">
        <f t="shared" si="45"/>
        <v>0</v>
      </c>
      <c r="BG17" s="124">
        <f t="shared" si="46"/>
        <v>0</v>
      </c>
      <c r="BH17" s="124"/>
      <c r="BI17" s="124"/>
      <c r="BJ17" s="124"/>
      <c r="BK17" s="124"/>
      <c r="BL17" s="124">
        <f t="shared" si="47"/>
        <v>0</v>
      </c>
      <c r="BM17" s="124">
        <f t="shared" si="48"/>
        <v>0</v>
      </c>
      <c r="BN17" s="124"/>
      <c r="BO17" s="124"/>
      <c r="BP17" s="124"/>
      <c r="BQ17" s="124"/>
      <c r="BR17" s="124">
        <f t="shared" si="49"/>
        <v>0</v>
      </c>
      <c r="BS17" s="124"/>
      <c r="BT17" s="124"/>
      <c r="BU17" s="124"/>
      <c r="BV17" s="124">
        <f t="shared" si="50"/>
        <v>0</v>
      </c>
      <c r="BW17" s="124"/>
      <c r="BX17" s="124"/>
      <c r="BY17" s="124"/>
      <c r="BZ17" s="124"/>
      <c r="CA17" s="124"/>
      <c r="CB17" s="127">
        <f t="shared" si="51"/>
        <v>0</v>
      </c>
      <c r="CC17" s="124">
        <f t="shared" si="52"/>
        <v>0</v>
      </c>
      <c r="CD17" s="124"/>
      <c r="CE17" s="124"/>
      <c r="CF17" s="124"/>
      <c r="CG17" s="124">
        <f t="shared" si="53"/>
        <v>0</v>
      </c>
      <c r="CH17" s="124"/>
      <c r="CI17" s="124"/>
      <c r="CJ17" s="124"/>
      <c r="CK17" s="124"/>
      <c r="CL17" s="124"/>
      <c r="CM17" s="124"/>
      <c r="CN17" s="124"/>
      <c r="CO17" s="124"/>
      <c r="CP17" s="124"/>
      <c r="CQ17" s="124"/>
      <c r="CR17" s="124"/>
      <c r="CS17" s="124"/>
      <c r="CT17" s="124"/>
      <c r="CU17" s="124"/>
      <c r="CV17" s="124"/>
      <c r="CW17" s="124"/>
      <c r="CX17" s="124">
        <f t="shared" si="54"/>
        <v>0</v>
      </c>
      <c r="CY17" s="124"/>
      <c r="CZ17" s="124"/>
      <c r="DA17" s="124"/>
      <c r="DB17" s="124">
        <f t="shared" si="55"/>
        <v>0</v>
      </c>
      <c r="DC17" s="124"/>
      <c r="DD17" s="124"/>
      <c r="DE17" s="124"/>
      <c r="DF17" s="124">
        <f t="shared" si="56"/>
        <v>0</v>
      </c>
      <c r="DG17" s="124"/>
      <c r="DH17" s="124"/>
      <c r="DI17" s="124">
        <f t="shared" si="57"/>
        <v>0</v>
      </c>
      <c r="DJ17" s="124">
        <f t="shared" si="58"/>
        <v>0</v>
      </c>
      <c r="DK17" s="124"/>
      <c r="DL17" s="124"/>
      <c r="DM17" s="126"/>
      <c r="DN17" s="124"/>
      <c r="DO17" s="124"/>
      <c r="DP17" s="124"/>
      <c r="DQ17" s="124"/>
      <c r="DR17" s="124">
        <f t="shared" si="59"/>
        <v>0</v>
      </c>
      <c r="DS17" s="126">
        <f t="shared" si="60"/>
        <v>0</v>
      </c>
      <c r="DT17" s="124">
        <f t="shared" si="61"/>
        <v>0</v>
      </c>
      <c r="DU17" s="124">
        <v>0</v>
      </c>
      <c r="DV17" s="124">
        <f t="shared" si="62"/>
        <v>0</v>
      </c>
      <c r="DW17" s="124">
        <f t="shared" si="63"/>
        <v>0</v>
      </c>
      <c r="DX17" s="124">
        <f t="shared" si="64"/>
        <v>0</v>
      </c>
      <c r="DY17" s="124">
        <f t="shared" si="65"/>
        <v>0</v>
      </c>
      <c r="DZ17" s="124"/>
      <c r="EA17" s="126"/>
      <c r="EB17" s="126">
        <f t="shared" si="66"/>
        <v>0</v>
      </c>
      <c r="EC17" s="126"/>
      <c r="ED17" s="124">
        <f t="shared" si="67"/>
        <v>0</v>
      </c>
      <c r="EE17" s="124">
        <f t="shared" si="68"/>
        <v>0</v>
      </c>
      <c r="EF17" s="126">
        <v>0</v>
      </c>
      <c r="EG17" s="124"/>
      <c r="EH17" s="124">
        <f t="shared" si="69"/>
        <v>0</v>
      </c>
      <c r="EI17" s="124"/>
      <c r="EJ17" s="124"/>
      <c r="EK17" s="124"/>
      <c r="EL17" s="124">
        <f t="shared" si="21"/>
        <v>0</v>
      </c>
      <c r="EM17" s="126"/>
      <c r="EN17" s="124"/>
      <c r="EO17" s="124">
        <f t="shared" si="70"/>
        <v>0</v>
      </c>
      <c r="EP17" s="124">
        <v>0</v>
      </c>
      <c r="EQ17" s="124">
        <f t="shared" si="71"/>
        <v>0</v>
      </c>
      <c r="ER17" s="124">
        <f t="shared" si="72"/>
        <v>0</v>
      </c>
      <c r="ES17" s="124">
        <f t="shared" si="73"/>
        <v>0</v>
      </c>
      <c r="ET17" s="124">
        <f t="shared" si="73"/>
        <v>0</v>
      </c>
      <c r="EU17" s="124">
        <f t="shared" si="73"/>
        <v>0</v>
      </c>
      <c r="EV17" s="124"/>
      <c r="EW17" s="124">
        <f t="shared" si="74"/>
        <v>0</v>
      </c>
      <c r="EX17" s="124">
        <f t="shared" si="75"/>
        <v>0</v>
      </c>
      <c r="EY17" s="124"/>
      <c r="EZ17" s="124">
        <f t="shared" si="76"/>
        <v>0</v>
      </c>
      <c r="FA17" s="126">
        <f t="shared" si="77"/>
        <v>0</v>
      </c>
      <c r="FB17" s="124"/>
      <c r="FC17" s="124">
        <f t="shared" si="78"/>
        <v>0</v>
      </c>
      <c r="FD17" s="126"/>
      <c r="FE17" s="128">
        <f t="shared" si="79"/>
        <v>0</v>
      </c>
      <c r="FF17" s="128">
        <v>0</v>
      </c>
      <c r="FG17" s="128">
        <f t="shared" si="80"/>
        <v>0</v>
      </c>
      <c r="FH17" s="124"/>
      <c r="FI17" s="124">
        <f t="shared" si="81"/>
        <v>0</v>
      </c>
      <c r="FJ17" s="124"/>
      <c r="FK17" s="124"/>
      <c r="FL17" s="135"/>
      <c r="FM17" s="135"/>
    </row>
    <row r="18" spans="1:169" s="38" customFormat="1" ht="20.25" customHeight="1">
      <c r="A18" s="148">
        <v>3</v>
      </c>
      <c r="B18" s="149" t="s">
        <v>315</v>
      </c>
      <c r="C18" s="124">
        <f t="shared" si="36"/>
        <v>3291.5129999999999</v>
      </c>
      <c r="D18" s="124"/>
      <c r="E18" s="124">
        <f t="shared" si="37"/>
        <v>3291.5129999999999</v>
      </c>
      <c r="F18" s="124">
        <f t="shared" si="38"/>
        <v>0</v>
      </c>
      <c r="G18" s="124">
        <f t="shared" si="39"/>
        <v>0</v>
      </c>
      <c r="H18" s="124"/>
      <c r="I18" s="124"/>
      <c r="J18" s="124">
        <f t="shared" si="40"/>
        <v>0</v>
      </c>
      <c r="K18" s="124"/>
      <c r="L18" s="124"/>
      <c r="M18" s="124"/>
      <c r="N18" s="124"/>
      <c r="O18" s="124"/>
      <c r="P18" s="124"/>
      <c r="Q18" s="124"/>
      <c r="R18" s="124"/>
      <c r="S18" s="124"/>
      <c r="T18" s="124"/>
      <c r="U18" s="124"/>
      <c r="V18" s="124"/>
      <c r="W18" s="124"/>
      <c r="X18" s="124"/>
      <c r="Y18" s="124"/>
      <c r="Z18" s="124"/>
      <c r="AA18" s="124"/>
      <c r="AB18" s="125"/>
      <c r="AC18" s="124"/>
      <c r="AD18" s="126"/>
      <c r="AE18" s="126"/>
      <c r="AF18" s="126"/>
      <c r="AG18" s="124">
        <f t="shared" si="41"/>
        <v>0</v>
      </c>
      <c r="AH18" s="124"/>
      <c r="AI18" s="124"/>
      <c r="AJ18" s="124"/>
      <c r="AK18" s="127">
        <f t="shared" si="42"/>
        <v>3291.5129999999999</v>
      </c>
      <c r="AL18" s="124">
        <f t="shared" si="43"/>
        <v>3259.473</v>
      </c>
      <c r="AM18" s="124">
        <f>2714.037+140.063</f>
        <v>2854.1</v>
      </c>
      <c r="AN18" s="127">
        <v>405.37299999999999</v>
      </c>
      <c r="AO18" s="124">
        <f t="shared" si="44"/>
        <v>32.04</v>
      </c>
      <c r="AP18" s="124"/>
      <c r="AQ18" s="124"/>
      <c r="AR18" s="124">
        <v>2.88</v>
      </c>
      <c r="AS18" s="124">
        <v>29.16</v>
      </c>
      <c r="AT18" s="124"/>
      <c r="AU18" s="124"/>
      <c r="AV18" s="126"/>
      <c r="AW18" s="124"/>
      <c r="AX18" s="124"/>
      <c r="AY18" s="124"/>
      <c r="AZ18" s="124"/>
      <c r="BA18" s="124"/>
      <c r="BB18" s="124"/>
      <c r="BC18" s="124"/>
      <c r="BD18" s="124"/>
      <c r="BE18" s="124"/>
      <c r="BF18" s="124">
        <f t="shared" si="45"/>
        <v>0</v>
      </c>
      <c r="BG18" s="124">
        <f t="shared" si="46"/>
        <v>0</v>
      </c>
      <c r="BH18" s="124"/>
      <c r="BI18" s="124"/>
      <c r="BJ18" s="124"/>
      <c r="BK18" s="124"/>
      <c r="BL18" s="124">
        <f t="shared" si="47"/>
        <v>0</v>
      </c>
      <c r="BM18" s="124">
        <f t="shared" si="48"/>
        <v>0</v>
      </c>
      <c r="BN18" s="124"/>
      <c r="BO18" s="124"/>
      <c r="BP18" s="124"/>
      <c r="BQ18" s="124"/>
      <c r="BR18" s="124">
        <f t="shared" si="49"/>
        <v>0</v>
      </c>
      <c r="BS18" s="124"/>
      <c r="BT18" s="124"/>
      <c r="BU18" s="124"/>
      <c r="BV18" s="124">
        <f t="shared" si="50"/>
        <v>0</v>
      </c>
      <c r="BW18" s="124"/>
      <c r="BX18" s="124"/>
      <c r="BY18" s="124"/>
      <c r="BZ18" s="124"/>
      <c r="CA18" s="124"/>
      <c r="CB18" s="127">
        <f t="shared" si="51"/>
        <v>0</v>
      </c>
      <c r="CC18" s="124">
        <f t="shared" si="52"/>
        <v>0</v>
      </c>
      <c r="CD18" s="124"/>
      <c r="CE18" s="124"/>
      <c r="CF18" s="124"/>
      <c r="CG18" s="124">
        <f t="shared" si="53"/>
        <v>0</v>
      </c>
      <c r="CH18" s="124"/>
      <c r="CI18" s="124"/>
      <c r="CJ18" s="124"/>
      <c r="CK18" s="124"/>
      <c r="CL18" s="124"/>
      <c r="CM18" s="124"/>
      <c r="CN18" s="124"/>
      <c r="CO18" s="124"/>
      <c r="CP18" s="124"/>
      <c r="CQ18" s="124"/>
      <c r="CR18" s="124"/>
      <c r="CS18" s="124"/>
      <c r="CT18" s="124"/>
      <c r="CU18" s="124"/>
      <c r="CV18" s="124"/>
      <c r="CW18" s="124"/>
      <c r="CX18" s="124">
        <f t="shared" si="54"/>
        <v>0</v>
      </c>
      <c r="CY18" s="124"/>
      <c r="CZ18" s="124"/>
      <c r="DA18" s="124"/>
      <c r="DB18" s="124">
        <f t="shared" si="55"/>
        <v>0</v>
      </c>
      <c r="DC18" s="124"/>
      <c r="DD18" s="124"/>
      <c r="DE18" s="124"/>
      <c r="DF18" s="124">
        <f t="shared" si="56"/>
        <v>0</v>
      </c>
      <c r="DG18" s="124"/>
      <c r="DH18" s="124"/>
      <c r="DI18" s="124">
        <f t="shared" si="57"/>
        <v>0</v>
      </c>
      <c r="DJ18" s="124">
        <f t="shared" si="58"/>
        <v>0</v>
      </c>
      <c r="DK18" s="124"/>
      <c r="DL18" s="124"/>
      <c r="DM18" s="126"/>
      <c r="DN18" s="124"/>
      <c r="DO18" s="124"/>
      <c r="DP18" s="124"/>
      <c r="DQ18" s="124"/>
      <c r="DR18" s="124">
        <f t="shared" si="59"/>
        <v>0</v>
      </c>
      <c r="DS18" s="126">
        <f t="shared" si="60"/>
        <v>0</v>
      </c>
      <c r="DT18" s="124">
        <f t="shared" si="61"/>
        <v>0</v>
      </c>
      <c r="DU18" s="124">
        <v>0</v>
      </c>
      <c r="DV18" s="124">
        <f t="shared" si="62"/>
        <v>0</v>
      </c>
      <c r="DW18" s="124">
        <f t="shared" si="63"/>
        <v>0</v>
      </c>
      <c r="DX18" s="124">
        <f t="shared" si="64"/>
        <v>0</v>
      </c>
      <c r="DY18" s="124">
        <f t="shared" si="65"/>
        <v>0</v>
      </c>
      <c r="DZ18" s="124"/>
      <c r="EA18" s="126"/>
      <c r="EB18" s="126">
        <f t="shared" si="66"/>
        <v>0</v>
      </c>
      <c r="EC18" s="126"/>
      <c r="ED18" s="124">
        <f t="shared" si="67"/>
        <v>0</v>
      </c>
      <c r="EE18" s="124">
        <f t="shared" si="68"/>
        <v>0</v>
      </c>
      <c r="EF18" s="126">
        <v>0</v>
      </c>
      <c r="EG18" s="124"/>
      <c r="EH18" s="124">
        <f t="shared" si="69"/>
        <v>0</v>
      </c>
      <c r="EI18" s="124"/>
      <c r="EJ18" s="124"/>
      <c r="EK18" s="124"/>
      <c r="EL18" s="124">
        <f t="shared" si="21"/>
        <v>0</v>
      </c>
      <c r="EM18" s="126"/>
      <c r="EN18" s="124"/>
      <c r="EO18" s="124">
        <f t="shared" si="70"/>
        <v>0</v>
      </c>
      <c r="EP18" s="124">
        <v>0</v>
      </c>
      <c r="EQ18" s="124">
        <f t="shared" si="71"/>
        <v>0</v>
      </c>
      <c r="ER18" s="124">
        <f t="shared" si="72"/>
        <v>0</v>
      </c>
      <c r="ES18" s="124">
        <f t="shared" si="73"/>
        <v>0</v>
      </c>
      <c r="ET18" s="124">
        <f t="shared" si="73"/>
        <v>0</v>
      </c>
      <c r="EU18" s="124">
        <f t="shared" si="73"/>
        <v>0</v>
      </c>
      <c r="EV18" s="124"/>
      <c r="EW18" s="124">
        <f t="shared" si="74"/>
        <v>0</v>
      </c>
      <c r="EX18" s="124">
        <f t="shared" si="75"/>
        <v>0</v>
      </c>
      <c r="EY18" s="124"/>
      <c r="EZ18" s="124">
        <f t="shared" si="76"/>
        <v>0</v>
      </c>
      <c r="FA18" s="126">
        <f t="shared" si="77"/>
        <v>0</v>
      </c>
      <c r="FB18" s="124"/>
      <c r="FC18" s="124">
        <f t="shared" si="78"/>
        <v>0</v>
      </c>
      <c r="FD18" s="126"/>
      <c r="FE18" s="128">
        <f t="shared" si="79"/>
        <v>0</v>
      </c>
      <c r="FF18" s="128">
        <v>0</v>
      </c>
      <c r="FG18" s="128">
        <f t="shared" si="80"/>
        <v>0</v>
      </c>
      <c r="FH18" s="124"/>
      <c r="FI18" s="124">
        <f t="shared" si="81"/>
        <v>0</v>
      </c>
      <c r="FJ18" s="124"/>
      <c r="FK18" s="124"/>
      <c r="FL18" s="135"/>
      <c r="FM18" s="135"/>
    </row>
    <row r="19" spans="1:169" s="38" customFormat="1" ht="20.25" customHeight="1">
      <c r="A19" s="148">
        <v>4</v>
      </c>
      <c r="B19" s="149" t="s">
        <v>316</v>
      </c>
      <c r="C19" s="124">
        <f t="shared" si="36"/>
        <v>7477.723</v>
      </c>
      <c r="D19" s="124"/>
      <c r="E19" s="124">
        <f t="shared" si="37"/>
        <v>7477.723</v>
      </c>
      <c r="F19" s="124">
        <f t="shared" si="38"/>
        <v>0</v>
      </c>
      <c r="G19" s="124">
        <f t="shared" si="39"/>
        <v>0</v>
      </c>
      <c r="H19" s="124"/>
      <c r="I19" s="124"/>
      <c r="J19" s="124">
        <f t="shared" si="40"/>
        <v>0</v>
      </c>
      <c r="K19" s="124"/>
      <c r="L19" s="124"/>
      <c r="M19" s="124"/>
      <c r="N19" s="124"/>
      <c r="O19" s="124"/>
      <c r="P19" s="124"/>
      <c r="Q19" s="124"/>
      <c r="R19" s="124"/>
      <c r="S19" s="124"/>
      <c r="T19" s="124"/>
      <c r="U19" s="124"/>
      <c r="V19" s="124"/>
      <c r="W19" s="124"/>
      <c r="X19" s="124"/>
      <c r="Y19" s="124"/>
      <c r="Z19" s="124"/>
      <c r="AA19" s="124"/>
      <c r="AB19" s="125"/>
      <c r="AC19" s="124"/>
      <c r="AD19" s="126"/>
      <c r="AE19" s="126"/>
      <c r="AF19" s="126"/>
      <c r="AG19" s="124">
        <f t="shared" si="41"/>
        <v>0</v>
      </c>
      <c r="AH19" s="124"/>
      <c r="AI19" s="124"/>
      <c r="AJ19" s="124"/>
      <c r="AK19" s="127">
        <f t="shared" si="42"/>
        <v>7477.723</v>
      </c>
      <c r="AL19" s="124">
        <f t="shared" si="43"/>
        <v>7135.0829999999996</v>
      </c>
      <c r="AM19" s="124">
        <f>5931.406+317.753</f>
        <v>6249.1589999999997</v>
      </c>
      <c r="AN19" s="127">
        <v>885.92399999999998</v>
      </c>
      <c r="AO19" s="124">
        <f t="shared" si="44"/>
        <v>342.64</v>
      </c>
      <c r="AP19" s="124"/>
      <c r="AQ19" s="124"/>
      <c r="AR19" s="124"/>
      <c r="AS19" s="124">
        <v>20.25</v>
      </c>
      <c r="AT19" s="124">
        <v>33.695999999999998</v>
      </c>
      <c r="AU19" s="124"/>
      <c r="AV19" s="126"/>
      <c r="AW19" s="124">
        <v>31.824000000000002</v>
      </c>
      <c r="AX19" s="124">
        <v>103</v>
      </c>
      <c r="AY19" s="124">
        <v>153.87</v>
      </c>
      <c r="AZ19" s="124"/>
      <c r="BA19" s="124"/>
      <c r="BB19" s="124"/>
      <c r="BC19" s="124"/>
      <c r="BD19" s="124"/>
      <c r="BE19" s="124"/>
      <c r="BF19" s="124">
        <f t="shared" si="45"/>
        <v>0</v>
      </c>
      <c r="BG19" s="124">
        <f t="shared" si="46"/>
        <v>0</v>
      </c>
      <c r="BH19" s="124"/>
      <c r="BI19" s="124"/>
      <c r="BJ19" s="124"/>
      <c r="BK19" s="124"/>
      <c r="BL19" s="124">
        <f t="shared" si="47"/>
        <v>0</v>
      </c>
      <c r="BM19" s="124">
        <f t="shared" si="48"/>
        <v>0</v>
      </c>
      <c r="BN19" s="124"/>
      <c r="BO19" s="124"/>
      <c r="BP19" s="124"/>
      <c r="BQ19" s="124"/>
      <c r="BR19" s="124">
        <f t="shared" si="49"/>
        <v>0</v>
      </c>
      <c r="BS19" s="124"/>
      <c r="BT19" s="124"/>
      <c r="BU19" s="124"/>
      <c r="BV19" s="124">
        <f t="shared" si="50"/>
        <v>0</v>
      </c>
      <c r="BW19" s="124"/>
      <c r="BX19" s="124"/>
      <c r="BY19" s="124"/>
      <c r="BZ19" s="124"/>
      <c r="CA19" s="124"/>
      <c r="CB19" s="127">
        <f t="shared" si="51"/>
        <v>0</v>
      </c>
      <c r="CC19" s="124">
        <f t="shared" si="52"/>
        <v>0</v>
      </c>
      <c r="CD19" s="124"/>
      <c r="CE19" s="124"/>
      <c r="CF19" s="124"/>
      <c r="CG19" s="124">
        <f t="shared" si="53"/>
        <v>0</v>
      </c>
      <c r="CH19" s="124"/>
      <c r="CI19" s="124"/>
      <c r="CJ19" s="124"/>
      <c r="CK19" s="124"/>
      <c r="CL19" s="124"/>
      <c r="CM19" s="124"/>
      <c r="CN19" s="124"/>
      <c r="CO19" s="124"/>
      <c r="CP19" s="124"/>
      <c r="CQ19" s="124"/>
      <c r="CR19" s="124"/>
      <c r="CS19" s="124"/>
      <c r="CT19" s="124"/>
      <c r="CU19" s="124"/>
      <c r="CV19" s="124"/>
      <c r="CW19" s="124"/>
      <c r="CX19" s="124">
        <f t="shared" si="54"/>
        <v>0</v>
      </c>
      <c r="CY19" s="124"/>
      <c r="CZ19" s="124"/>
      <c r="DA19" s="124"/>
      <c r="DB19" s="124">
        <f t="shared" si="55"/>
        <v>0</v>
      </c>
      <c r="DC19" s="124"/>
      <c r="DD19" s="124"/>
      <c r="DE19" s="124"/>
      <c r="DF19" s="124">
        <f t="shared" si="56"/>
        <v>0</v>
      </c>
      <c r="DG19" s="124"/>
      <c r="DH19" s="124"/>
      <c r="DI19" s="124">
        <f t="shared" si="57"/>
        <v>0</v>
      </c>
      <c r="DJ19" s="124">
        <f t="shared" si="58"/>
        <v>0</v>
      </c>
      <c r="DK19" s="124"/>
      <c r="DL19" s="124"/>
      <c r="DM19" s="126"/>
      <c r="DN19" s="124"/>
      <c r="DO19" s="124"/>
      <c r="DP19" s="124"/>
      <c r="DQ19" s="124"/>
      <c r="DR19" s="124">
        <f t="shared" si="59"/>
        <v>0</v>
      </c>
      <c r="DS19" s="126">
        <f t="shared" si="60"/>
        <v>0</v>
      </c>
      <c r="DT19" s="124">
        <f t="shared" si="61"/>
        <v>0</v>
      </c>
      <c r="DU19" s="124">
        <v>0</v>
      </c>
      <c r="DV19" s="124">
        <f t="shared" si="62"/>
        <v>0</v>
      </c>
      <c r="DW19" s="124">
        <f t="shared" si="63"/>
        <v>0</v>
      </c>
      <c r="DX19" s="124">
        <f t="shared" si="64"/>
        <v>0</v>
      </c>
      <c r="DY19" s="124">
        <f t="shared" si="65"/>
        <v>0</v>
      </c>
      <c r="DZ19" s="124"/>
      <c r="EA19" s="126"/>
      <c r="EB19" s="126">
        <f t="shared" si="66"/>
        <v>0</v>
      </c>
      <c r="EC19" s="126"/>
      <c r="ED19" s="124">
        <f t="shared" si="67"/>
        <v>0</v>
      </c>
      <c r="EE19" s="124">
        <f t="shared" si="68"/>
        <v>0</v>
      </c>
      <c r="EF19" s="126">
        <v>0</v>
      </c>
      <c r="EG19" s="124"/>
      <c r="EH19" s="124">
        <f t="shared" si="69"/>
        <v>0</v>
      </c>
      <c r="EI19" s="124"/>
      <c r="EJ19" s="124"/>
      <c r="EK19" s="124"/>
      <c r="EL19" s="124">
        <f t="shared" si="21"/>
        <v>0</v>
      </c>
      <c r="EM19" s="126"/>
      <c r="EN19" s="124"/>
      <c r="EO19" s="124">
        <f t="shared" si="70"/>
        <v>0</v>
      </c>
      <c r="EP19" s="124">
        <v>0</v>
      </c>
      <c r="EQ19" s="124">
        <f t="shared" si="71"/>
        <v>0</v>
      </c>
      <c r="ER19" s="124">
        <f t="shared" si="72"/>
        <v>0</v>
      </c>
      <c r="ES19" s="124">
        <f t="shared" si="73"/>
        <v>0</v>
      </c>
      <c r="ET19" s="124">
        <f t="shared" si="73"/>
        <v>0</v>
      </c>
      <c r="EU19" s="124">
        <f t="shared" si="73"/>
        <v>0</v>
      </c>
      <c r="EV19" s="124"/>
      <c r="EW19" s="124">
        <f t="shared" si="74"/>
        <v>0</v>
      </c>
      <c r="EX19" s="124">
        <f t="shared" si="75"/>
        <v>0</v>
      </c>
      <c r="EY19" s="124"/>
      <c r="EZ19" s="124">
        <f t="shared" si="76"/>
        <v>0</v>
      </c>
      <c r="FA19" s="126">
        <f t="shared" si="77"/>
        <v>0</v>
      </c>
      <c r="FB19" s="124"/>
      <c r="FC19" s="124">
        <f t="shared" si="78"/>
        <v>0</v>
      </c>
      <c r="FD19" s="126"/>
      <c r="FE19" s="128">
        <f t="shared" si="79"/>
        <v>0</v>
      </c>
      <c r="FF19" s="128">
        <v>0</v>
      </c>
      <c r="FG19" s="128">
        <f t="shared" si="80"/>
        <v>0</v>
      </c>
      <c r="FH19" s="124"/>
      <c r="FI19" s="124">
        <f t="shared" si="81"/>
        <v>0</v>
      </c>
      <c r="FJ19" s="124"/>
      <c r="FK19" s="124"/>
      <c r="FL19" s="135"/>
      <c r="FM19" s="135"/>
    </row>
    <row r="20" spans="1:169" s="38" customFormat="1" ht="20.25" customHeight="1">
      <c r="A20" s="148">
        <v>5</v>
      </c>
      <c r="B20" s="149" t="s">
        <v>317</v>
      </c>
      <c r="C20" s="124">
        <f>D20+E20+FE20</f>
        <v>17565.099999999999</v>
      </c>
      <c r="D20" s="124"/>
      <c r="E20" s="124">
        <f t="shared" ref="E20" si="82">F20+AK20+BF20+BL20+BV20+CB20+CX20+DB20+DF20+DI20+EL20+EO20</f>
        <v>17565.099999999999</v>
      </c>
      <c r="F20" s="124">
        <f t="shared" ref="F20" si="83">G20+J20+AG20</f>
        <v>0</v>
      </c>
      <c r="G20" s="124">
        <f t="shared" ref="G20" si="84">SUM(H20:I20)</f>
        <v>0</v>
      </c>
      <c r="H20" s="124"/>
      <c r="I20" s="124"/>
      <c r="J20" s="124">
        <f t="shared" ref="J20" si="85">SUM(K20:AF20)</f>
        <v>0</v>
      </c>
      <c r="K20" s="124"/>
      <c r="L20" s="124"/>
      <c r="M20" s="124"/>
      <c r="N20" s="124"/>
      <c r="O20" s="124"/>
      <c r="P20" s="124"/>
      <c r="Q20" s="124"/>
      <c r="R20" s="124"/>
      <c r="S20" s="124"/>
      <c r="T20" s="124"/>
      <c r="U20" s="124"/>
      <c r="V20" s="124"/>
      <c r="W20" s="124"/>
      <c r="X20" s="124"/>
      <c r="Y20" s="124"/>
      <c r="Z20" s="124"/>
      <c r="AA20" s="124"/>
      <c r="AB20" s="125"/>
      <c r="AC20" s="124"/>
      <c r="AD20" s="126"/>
      <c r="AE20" s="126"/>
      <c r="AF20" s="126"/>
      <c r="AG20" s="124">
        <f t="shared" ref="AG20" si="86">SUM(AH20:AJ20)</f>
        <v>0</v>
      </c>
      <c r="AH20" s="124"/>
      <c r="AI20" s="124"/>
      <c r="AJ20" s="124"/>
      <c r="AK20" s="124">
        <v>17565.099999999999</v>
      </c>
      <c r="AL20" s="124">
        <v>16933.7</v>
      </c>
      <c r="AM20" s="127">
        <v>14827.4</v>
      </c>
      <c r="AN20" s="127">
        <v>2106</v>
      </c>
      <c r="AO20" s="127">
        <v>631.4</v>
      </c>
      <c r="AP20" s="127">
        <v>0</v>
      </c>
      <c r="AQ20" s="127">
        <v>0</v>
      </c>
      <c r="AR20" s="127">
        <v>0</v>
      </c>
      <c r="AS20" s="127">
        <v>198.9</v>
      </c>
      <c r="AT20" s="127">
        <v>84.2</v>
      </c>
      <c r="AU20" s="124">
        <v>0</v>
      </c>
      <c r="AV20" s="124">
        <v>0</v>
      </c>
      <c r="AW20" s="127">
        <v>52.3</v>
      </c>
      <c r="AX20" s="124">
        <v>0</v>
      </c>
      <c r="AY20" s="127">
        <v>296</v>
      </c>
      <c r="AZ20" s="127">
        <v>0</v>
      </c>
      <c r="BA20" s="124">
        <v>0</v>
      </c>
      <c r="BB20" s="124">
        <v>0</v>
      </c>
      <c r="BC20" s="124">
        <v>0</v>
      </c>
      <c r="BD20" s="124">
        <v>0</v>
      </c>
      <c r="BE20" s="124">
        <v>0</v>
      </c>
      <c r="BF20" s="127">
        <v>0</v>
      </c>
      <c r="BG20" s="124">
        <f t="shared" si="46"/>
        <v>0</v>
      </c>
      <c r="BH20" s="124"/>
      <c r="BI20" s="124"/>
      <c r="BJ20" s="124"/>
      <c r="BK20" s="124"/>
      <c r="BL20" s="124">
        <f t="shared" si="47"/>
        <v>0</v>
      </c>
      <c r="BM20" s="124">
        <f t="shared" si="48"/>
        <v>0</v>
      </c>
      <c r="BN20" s="124"/>
      <c r="BO20" s="124"/>
      <c r="BP20" s="124"/>
      <c r="BQ20" s="124"/>
      <c r="BR20" s="124">
        <f t="shared" si="49"/>
        <v>0</v>
      </c>
      <c r="BS20" s="124"/>
      <c r="BT20" s="124"/>
      <c r="BU20" s="124"/>
      <c r="BV20" s="124">
        <f t="shared" si="50"/>
        <v>0</v>
      </c>
      <c r="BW20" s="124"/>
      <c r="BX20" s="124"/>
      <c r="BY20" s="124"/>
      <c r="BZ20" s="124"/>
      <c r="CA20" s="124"/>
      <c r="CB20" s="127">
        <f t="shared" si="51"/>
        <v>0</v>
      </c>
      <c r="CC20" s="124">
        <f t="shared" si="52"/>
        <v>0</v>
      </c>
      <c r="CD20" s="124"/>
      <c r="CE20" s="124"/>
      <c r="CF20" s="124"/>
      <c r="CG20" s="124">
        <f t="shared" si="53"/>
        <v>0</v>
      </c>
      <c r="CH20" s="124"/>
      <c r="CI20" s="124"/>
      <c r="CJ20" s="124"/>
      <c r="CK20" s="124"/>
      <c r="CL20" s="124"/>
      <c r="CM20" s="124"/>
      <c r="CN20" s="124"/>
      <c r="CO20" s="124"/>
      <c r="CP20" s="124"/>
      <c r="CQ20" s="124"/>
      <c r="CR20" s="124"/>
      <c r="CS20" s="124"/>
      <c r="CT20" s="124"/>
      <c r="CU20" s="124"/>
      <c r="CV20" s="124"/>
      <c r="CW20" s="124"/>
      <c r="CX20" s="124">
        <f t="shared" si="54"/>
        <v>0</v>
      </c>
      <c r="CY20" s="124"/>
      <c r="CZ20" s="124"/>
      <c r="DA20" s="124"/>
      <c r="DB20" s="124">
        <f t="shared" si="55"/>
        <v>0</v>
      </c>
      <c r="DC20" s="124"/>
      <c r="DD20" s="124"/>
      <c r="DE20" s="124"/>
      <c r="DF20" s="124">
        <f t="shared" si="56"/>
        <v>0</v>
      </c>
      <c r="DG20" s="124"/>
      <c r="DH20" s="124"/>
      <c r="DI20" s="124">
        <f t="shared" si="57"/>
        <v>0</v>
      </c>
      <c r="DJ20" s="124">
        <f t="shared" si="58"/>
        <v>0</v>
      </c>
      <c r="DK20" s="124"/>
      <c r="DL20" s="124"/>
      <c r="DM20" s="126"/>
      <c r="DN20" s="124"/>
      <c r="DO20" s="124"/>
      <c r="DP20" s="124"/>
      <c r="DQ20" s="124"/>
      <c r="DR20" s="124">
        <f t="shared" si="59"/>
        <v>0</v>
      </c>
      <c r="DS20" s="126">
        <f t="shared" si="60"/>
        <v>0</v>
      </c>
      <c r="DT20" s="124">
        <f t="shared" si="61"/>
        <v>0</v>
      </c>
      <c r="DU20" s="124">
        <v>0</v>
      </c>
      <c r="DV20" s="124">
        <f t="shared" si="62"/>
        <v>0</v>
      </c>
      <c r="DW20" s="124">
        <f t="shared" si="63"/>
        <v>0</v>
      </c>
      <c r="DX20" s="124">
        <f t="shared" si="64"/>
        <v>0</v>
      </c>
      <c r="DY20" s="124">
        <f t="shared" si="65"/>
        <v>0</v>
      </c>
      <c r="DZ20" s="124"/>
      <c r="EA20" s="126"/>
      <c r="EB20" s="126">
        <f t="shared" si="66"/>
        <v>0</v>
      </c>
      <c r="EC20" s="126"/>
      <c r="ED20" s="124">
        <f t="shared" si="67"/>
        <v>0</v>
      </c>
      <c r="EE20" s="124">
        <f t="shared" si="68"/>
        <v>0</v>
      </c>
      <c r="EF20" s="126">
        <f t="shared" ref="EF20:EF21" si="87">ROUND(EE20*6%,0)</f>
        <v>0</v>
      </c>
      <c r="EG20" s="124"/>
      <c r="EH20" s="124">
        <f t="shared" si="69"/>
        <v>0</v>
      </c>
      <c r="EI20" s="124"/>
      <c r="EJ20" s="124"/>
      <c r="EK20" s="124"/>
      <c r="EL20" s="124">
        <f t="shared" si="21"/>
        <v>0</v>
      </c>
      <c r="EM20" s="126"/>
      <c r="EN20" s="124"/>
      <c r="EO20" s="124">
        <f t="shared" si="70"/>
        <v>0</v>
      </c>
      <c r="EP20" s="124">
        <v>0</v>
      </c>
      <c r="EQ20" s="124">
        <f t="shared" si="71"/>
        <v>0</v>
      </c>
      <c r="ER20" s="124">
        <f t="shared" si="72"/>
        <v>0</v>
      </c>
      <c r="ES20" s="124">
        <f t="shared" si="73"/>
        <v>0</v>
      </c>
      <c r="ET20" s="124">
        <f t="shared" si="73"/>
        <v>0</v>
      </c>
      <c r="EU20" s="124">
        <f t="shared" si="73"/>
        <v>0</v>
      </c>
      <c r="EV20" s="124"/>
      <c r="EW20" s="124">
        <f t="shared" si="74"/>
        <v>0</v>
      </c>
      <c r="EX20" s="124">
        <f t="shared" si="75"/>
        <v>0</v>
      </c>
      <c r="EY20" s="124"/>
      <c r="EZ20" s="124">
        <f t="shared" si="76"/>
        <v>0</v>
      </c>
      <c r="FA20" s="126">
        <f t="shared" si="77"/>
        <v>0</v>
      </c>
      <c r="FB20" s="124"/>
      <c r="FC20" s="124">
        <f t="shared" si="78"/>
        <v>0</v>
      </c>
      <c r="FD20" s="126"/>
      <c r="FE20" s="128">
        <f t="shared" si="79"/>
        <v>0</v>
      </c>
      <c r="FF20" s="128">
        <v>0</v>
      </c>
      <c r="FG20" s="128">
        <f t="shared" si="80"/>
        <v>0</v>
      </c>
      <c r="FH20" s="124"/>
      <c r="FI20" s="124">
        <f t="shared" si="81"/>
        <v>0</v>
      </c>
      <c r="FJ20" s="124"/>
      <c r="FK20" s="124"/>
      <c r="FL20" s="135"/>
      <c r="FM20" s="135"/>
    </row>
    <row r="21" spans="1:169" s="38" customFormat="1" ht="20.25" customHeight="1">
      <c r="A21" s="148">
        <v>6</v>
      </c>
      <c r="B21" s="150" t="s">
        <v>318</v>
      </c>
      <c r="C21" s="124">
        <f>D21+E21+FE21</f>
        <v>6638.5</v>
      </c>
      <c r="D21" s="124"/>
      <c r="E21" s="124">
        <f t="shared" ref="E21" si="88">F21+AK21+BF21+BL21+BV21+CB21+CX21+DB21+DF21+DI21+EL21+EO21</f>
        <v>6638.5</v>
      </c>
      <c r="F21" s="124">
        <f t="shared" si="38"/>
        <v>0</v>
      </c>
      <c r="G21" s="124">
        <f t="shared" si="39"/>
        <v>0</v>
      </c>
      <c r="H21" s="124"/>
      <c r="I21" s="124"/>
      <c r="J21" s="124">
        <f t="shared" si="40"/>
        <v>0</v>
      </c>
      <c r="K21" s="124"/>
      <c r="L21" s="124"/>
      <c r="M21" s="124"/>
      <c r="N21" s="124"/>
      <c r="O21" s="124"/>
      <c r="P21" s="124"/>
      <c r="Q21" s="124"/>
      <c r="R21" s="124"/>
      <c r="S21" s="124"/>
      <c r="T21" s="124"/>
      <c r="U21" s="124"/>
      <c r="V21" s="124"/>
      <c r="W21" s="124"/>
      <c r="X21" s="124"/>
      <c r="Y21" s="124"/>
      <c r="Z21" s="124"/>
      <c r="AA21" s="124"/>
      <c r="AB21" s="125"/>
      <c r="AC21" s="124"/>
      <c r="AD21" s="126"/>
      <c r="AE21" s="126"/>
      <c r="AF21" s="126"/>
      <c r="AG21" s="124">
        <f t="shared" si="41"/>
        <v>0</v>
      </c>
      <c r="AH21" s="124"/>
      <c r="AI21" s="124"/>
      <c r="AJ21" s="124"/>
      <c r="AK21" s="127">
        <f t="shared" si="42"/>
        <v>6609.5</v>
      </c>
      <c r="AL21" s="124">
        <f t="shared" si="43"/>
        <v>6448.1</v>
      </c>
      <c r="AM21" s="124">
        <v>5643</v>
      </c>
      <c r="AN21" s="127">
        <v>805.1</v>
      </c>
      <c r="AO21" s="124">
        <f t="shared" si="44"/>
        <v>161.39999999999998</v>
      </c>
      <c r="AP21" s="124"/>
      <c r="AQ21" s="124"/>
      <c r="AR21" s="124"/>
      <c r="AS21" s="124">
        <v>65.599999999999994</v>
      </c>
      <c r="AT21" s="124"/>
      <c r="AU21" s="124">
        <v>0</v>
      </c>
      <c r="AV21" s="126">
        <v>0</v>
      </c>
      <c r="AW21" s="124">
        <v>22.2</v>
      </c>
      <c r="AX21" s="124">
        <v>0</v>
      </c>
      <c r="AY21" s="124">
        <v>73.599999999999994</v>
      </c>
      <c r="AZ21" s="124"/>
      <c r="BA21" s="124"/>
      <c r="BB21" s="124"/>
      <c r="BC21" s="124"/>
      <c r="BD21" s="124"/>
      <c r="BE21" s="124"/>
      <c r="BF21" s="124">
        <f t="shared" si="45"/>
        <v>0</v>
      </c>
      <c r="BG21" s="124">
        <f t="shared" si="46"/>
        <v>0</v>
      </c>
      <c r="BH21" s="124"/>
      <c r="BI21" s="124"/>
      <c r="BJ21" s="124"/>
      <c r="BK21" s="124"/>
      <c r="BL21" s="124">
        <f t="shared" si="47"/>
        <v>0</v>
      </c>
      <c r="BM21" s="124">
        <f t="shared" si="48"/>
        <v>0</v>
      </c>
      <c r="BN21" s="124"/>
      <c r="BO21" s="124"/>
      <c r="BP21" s="124"/>
      <c r="BQ21" s="124"/>
      <c r="BR21" s="124">
        <f t="shared" si="49"/>
        <v>0</v>
      </c>
      <c r="BS21" s="124"/>
      <c r="BT21" s="124"/>
      <c r="BU21" s="124"/>
      <c r="BV21" s="124">
        <f t="shared" si="50"/>
        <v>0</v>
      </c>
      <c r="BW21" s="124"/>
      <c r="BX21" s="124"/>
      <c r="BY21" s="124"/>
      <c r="BZ21" s="124"/>
      <c r="CA21" s="124"/>
      <c r="CB21" s="127">
        <f t="shared" si="51"/>
        <v>0</v>
      </c>
      <c r="CC21" s="124">
        <f t="shared" si="52"/>
        <v>0</v>
      </c>
      <c r="CD21" s="124"/>
      <c r="CE21" s="124"/>
      <c r="CF21" s="124"/>
      <c r="CG21" s="124">
        <f t="shared" si="53"/>
        <v>0</v>
      </c>
      <c r="CH21" s="124"/>
      <c r="CI21" s="124"/>
      <c r="CJ21" s="124"/>
      <c r="CK21" s="124"/>
      <c r="CL21" s="124"/>
      <c r="CM21" s="124"/>
      <c r="CN21" s="124"/>
      <c r="CO21" s="124"/>
      <c r="CP21" s="124"/>
      <c r="CQ21" s="124"/>
      <c r="CR21" s="124"/>
      <c r="CS21" s="124"/>
      <c r="CT21" s="124"/>
      <c r="CU21" s="124"/>
      <c r="CV21" s="124"/>
      <c r="CW21" s="124"/>
      <c r="CX21" s="124">
        <f t="shared" si="54"/>
        <v>0</v>
      </c>
      <c r="CY21" s="124"/>
      <c r="CZ21" s="124"/>
      <c r="DA21" s="124"/>
      <c r="DB21" s="124">
        <f t="shared" si="55"/>
        <v>0</v>
      </c>
      <c r="DC21" s="124"/>
      <c r="DD21" s="124"/>
      <c r="DE21" s="124"/>
      <c r="DF21" s="124">
        <f t="shared" si="56"/>
        <v>0</v>
      </c>
      <c r="DG21" s="124"/>
      <c r="DH21" s="124"/>
      <c r="DI21" s="124">
        <f t="shared" si="57"/>
        <v>-4</v>
      </c>
      <c r="DJ21" s="124">
        <f t="shared" si="58"/>
        <v>0</v>
      </c>
      <c r="DK21" s="124"/>
      <c r="DL21" s="124"/>
      <c r="DM21" s="126"/>
      <c r="DN21" s="124"/>
      <c r="DO21" s="124"/>
      <c r="DP21" s="124"/>
      <c r="DQ21" s="124"/>
      <c r="DR21" s="124">
        <f t="shared" si="59"/>
        <v>65.599999999999994</v>
      </c>
      <c r="DS21" s="126">
        <f t="shared" si="60"/>
        <v>0</v>
      </c>
      <c r="DT21" s="124">
        <f t="shared" si="61"/>
        <v>0</v>
      </c>
      <c r="DU21" s="124">
        <f>AR21+AS21+AT21+AU21</f>
        <v>65.599999999999994</v>
      </c>
      <c r="DV21" s="124">
        <f t="shared" si="62"/>
        <v>0</v>
      </c>
      <c r="DW21" s="124">
        <f t="shared" si="63"/>
        <v>0</v>
      </c>
      <c r="DX21" s="124">
        <f t="shared" si="64"/>
        <v>0</v>
      </c>
      <c r="DY21" s="124">
        <f t="shared" si="65"/>
        <v>0</v>
      </c>
      <c r="DZ21" s="124"/>
      <c r="EA21" s="126"/>
      <c r="EB21" s="126">
        <f t="shared" si="66"/>
        <v>0</v>
      </c>
      <c r="EC21" s="126"/>
      <c r="ED21" s="124">
        <f t="shared" si="67"/>
        <v>0</v>
      </c>
      <c r="EE21" s="124">
        <f t="shared" si="68"/>
        <v>-65.599999999999994</v>
      </c>
      <c r="EF21" s="126">
        <f t="shared" si="87"/>
        <v>-4</v>
      </c>
      <c r="EG21" s="124"/>
      <c r="EH21" s="124">
        <f t="shared" si="69"/>
        <v>0</v>
      </c>
      <c r="EI21" s="124"/>
      <c r="EJ21" s="124"/>
      <c r="EK21" s="124"/>
      <c r="EL21" s="124">
        <f t="shared" si="21"/>
        <v>0</v>
      </c>
      <c r="EM21" s="126"/>
      <c r="EN21" s="124"/>
      <c r="EO21" s="124">
        <f t="shared" si="70"/>
        <v>33</v>
      </c>
      <c r="EP21" s="124">
        <f>ROUND((F21+AK21+BF21+BL21+BV21+CB21+CX21+DB21+DF21+DI21+EL21),0)</f>
        <v>6606</v>
      </c>
      <c r="EQ21" s="124">
        <f t="shared" si="71"/>
        <v>0</v>
      </c>
      <c r="ER21" s="124">
        <f t="shared" si="72"/>
        <v>0</v>
      </c>
      <c r="ES21" s="124">
        <f t="shared" si="73"/>
        <v>0</v>
      </c>
      <c r="ET21" s="124">
        <f t="shared" si="73"/>
        <v>0</v>
      </c>
      <c r="EU21" s="124">
        <f t="shared" si="73"/>
        <v>0</v>
      </c>
      <c r="EV21" s="124"/>
      <c r="EW21" s="124">
        <f t="shared" si="74"/>
        <v>0</v>
      </c>
      <c r="EX21" s="124">
        <f t="shared" si="75"/>
        <v>0</v>
      </c>
      <c r="EY21" s="124"/>
      <c r="EZ21" s="124">
        <f t="shared" si="76"/>
        <v>6606</v>
      </c>
      <c r="FA21" s="126">
        <f t="shared" si="77"/>
        <v>33</v>
      </c>
      <c r="FB21" s="124"/>
      <c r="FC21" s="124">
        <f t="shared" si="78"/>
        <v>0</v>
      </c>
      <c r="FD21" s="126"/>
      <c r="FE21" s="128">
        <f t="shared" si="79"/>
        <v>0</v>
      </c>
      <c r="FF21" s="128">
        <v>0</v>
      </c>
      <c r="FG21" s="128">
        <f t="shared" si="80"/>
        <v>0</v>
      </c>
      <c r="FH21" s="124"/>
      <c r="FI21" s="124">
        <f t="shared" si="81"/>
        <v>0</v>
      </c>
      <c r="FJ21" s="124"/>
      <c r="FK21" s="124"/>
      <c r="FL21" s="135"/>
      <c r="FM21" s="135"/>
    </row>
    <row r="22" spans="1:169" s="38" customFormat="1" ht="20.25" customHeight="1">
      <c r="A22" s="148">
        <v>7</v>
      </c>
      <c r="B22" s="149" t="s">
        <v>319</v>
      </c>
      <c r="C22" s="124">
        <f t="shared" si="36"/>
        <v>5079.5290000000005</v>
      </c>
      <c r="D22" s="124"/>
      <c r="E22" s="124">
        <f t="shared" si="37"/>
        <v>5079.5290000000005</v>
      </c>
      <c r="F22" s="124">
        <f t="shared" si="38"/>
        <v>0</v>
      </c>
      <c r="G22" s="124">
        <f t="shared" si="39"/>
        <v>0</v>
      </c>
      <c r="H22" s="124"/>
      <c r="I22" s="124"/>
      <c r="J22" s="124">
        <f t="shared" si="40"/>
        <v>0</v>
      </c>
      <c r="K22" s="124"/>
      <c r="L22" s="124"/>
      <c r="M22" s="124"/>
      <c r="N22" s="124"/>
      <c r="O22" s="124"/>
      <c r="P22" s="124"/>
      <c r="Q22" s="124"/>
      <c r="R22" s="124"/>
      <c r="S22" s="124"/>
      <c r="T22" s="124"/>
      <c r="U22" s="124"/>
      <c r="V22" s="124"/>
      <c r="W22" s="124"/>
      <c r="X22" s="124"/>
      <c r="Y22" s="124"/>
      <c r="Z22" s="124"/>
      <c r="AA22" s="124"/>
      <c r="AB22" s="125"/>
      <c r="AC22" s="124"/>
      <c r="AD22" s="126"/>
      <c r="AE22" s="126"/>
      <c r="AF22" s="126"/>
      <c r="AG22" s="124">
        <f t="shared" si="41"/>
        <v>0</v>
      </c>
      <c r="AH22" s="124"/>
      <c r="AI22" s="124"/>
      <c r="AJ22" s="124"/>
      <c r="AK22" s="127">
        <f t="shared" si="42"/>
        <v>5079.5290000000005</v>
      </c>
      <c r="AL22" s="124">
        <f t="shared" si="43"/>
        <v>4646.049</v>
      </c>
      <c r="AM22" s="124">
        <f>3878.672+188.052</f>
        <v>4066.7240000000002</v>
      </c>
      <c r="AN22" s="127">
        <v>579.32500000000005</v>
      </c>
      <c r="AO22" s="124">
        <f t="shared" si="44"/>
        <v>433.48</v>
      </c>
      <c r="AP22" s="124"/>
      <c r="AQ22" s="124"/>
      <c r="AR22" s="124"/>
      <c r="AS22" s="124">
        <v>181.215</v>
      </c>
      <c r="AT22" s="124">
        <v>101.08799999999999</v>
      </c>
      <c r="AU22" s="124"/>
      <c r="AV22" s="126"/>
      <c r="AW22" s="124">
        <v>19.655999999999999</v>
      </c>
      <c r="AX22" s="124"/>
      <c r="AY22" s="124">
        <v>131.52099999999999</v>
      </c>
      <c r="AZ22" s="124"/>
      <c r="BA22" s="124"/>
      <c r="BB22" s="124"/>
      <c r="BC22" s="124"/>
      <c r="BD22" s="124"/>
      <c r="BE22" s="124"/>
      <c r="BF22" s="124">
        <f t="shared" si="45"/>
        <v>0</v>
      </c>
      <c r="BG22" s="124">
        <f t="shared" si="46"/>
        <v>0</v>
      </c>
      <c r="BH22" s="124"/>
      <c r="BI22" s="124"/>
      <c r="BJ22" s="124"/>
      <c r="BK22" s="124"/>
      <c r="BL22" s="124">
        <f t="shared" si="47"/>
        <v>0</v>
      </c>
      <c r="BM22" s="124">
        <f t="shared" si="48"/>
        <v>0</v>
      </c>
      <c r="BN22" s="124"/>
      <c r="BO22" s="124"/>
      <c r="BP22" s="124"/>
      <c r="BQ22" s="124"/>
      <c r="BR22" s="124">
        <f t="shared" si="49"/>
        <v>0</v>
      </c>
      <c r="BS22" s="124"/>
      <c r="BT22" s="124"/>
      <c r="BU22" s="124"/>
      <c r="BV22" s="124">
        <f t="shared" si="50"/>
        <v>0</v>
      </c>
      <c r="BW22" s="124"/>
      <c r="BX22" s="124"/>
      <c r="BY22" s="124"/>
      <c r="BZ22" s="124"/>
      <c r="CA22" s="124"/>
      <c r="CB22" s="127">
        <f t="shared" si="51"/>
        <v>0</v>
      </c>
      <c r="CC22" s="124">
        <f t="shared" si="52"/>
        <v>0</v>
      </c>
      <c r="CD22" s="124"/>
      <c r="CE22" s="124"/>
      <c r="CF22" s="124"/>
      <c r="CG22" s="124">
        <f t="shared" si="53"/>
        <v>0</v>
      </c>
      <c r="CH22" s="124"/>
      <c r="CI22" s="124"/>
      <c r="CJ22" s="124"/>
      <c r="CK22" s="124"/>
      <c r="CL22" s="124"/>
      <c r="CM22" s="124"/>
      <c r="CN22" s="124"/>
      <c r="CO22" s="124"/>
      <c r="CP22" s="124"/>
      <c r="CQ22" s="124"/>
      <c r="CR22" s="124"/>
      <c r="CS22" s="124"/>
      <c r="CT22" s="124"/>
      <c r="CU22" s="124"/>
      <c r="CV22" s="124"/>
      <c r="CW22" s="124"/>
      <c r="CX22" s="124">
        <f t="shared" si="54"/>
        <v>0</v>
      </c>
      <c r="CY22" s="124"/>
      <c r="CZ22" s="124"/>
      <c r="DA22" s="124"/>
      <c r="DB22" s="124">
        <f t="shared" si="55"/>
        <v>0</v>
      </c>
      <c r="DC22" s="124"/>
      <c r="DD22" s="124"/>
      <c r="DE22" s="124"/>
      <c r="DF22" s="124">
        <f t="shared" si="56"/>
        <v>0</v>
      </c>
      <c r="DG22" s="124"/>
      <c r="DH22" s="124"/>
      <c r="DI22" s="124">
        <f t="shared" si="57"/>
        <v>0</v>
      </c>
      <c r="DJ22" s="124">
        <f t="shared" si="58"/>
        <v>0</v>
      </c>
      <c r="DK22" s="124"/>
      <c r="DL22" s="124"/>
      <c r="DM22" s="126"/>
      <c r="DN22" s="124"/>
      <c r="DO22" s="124"/>
      <c r="DP22" s="124"/>
      <c r="DQ22" s="124"/>
      <c r="DR22" s="124">
        <f t="shared" si="59"/>
        <v>0</v>
      </c>
      <c r="DS22" s="126">
        <f t="shared" si="60"/>
        <v>0</v>
      </c>
      <c r="DT22" s="124">
        <f t="shared" si="61"/>
        <v>0</v>
      </c>
      <c r="DU22" s="124">
        <v>0</v>
      </c>
      <c r="DV22" s="124">
        <f t="shared" si="62"/>
        <v>0</v>
      </c>
      <c r="DW22" s="124">
        <f t="shared" si="63"/>
        <v>0</v>
      </c>
      <c r="DX22" s="124">
        <f t="shared" si="64"/>
        <v>0</v>
      </c>
      <c r="DY22" s="124">
        <f t="shared" si="65"/>
        <v>0</v>
      </c>
      <c r="DZ22" s="124"/>
      <c r="EA22" s="126"/>
      <c r="EB22" s="126">
        <f t="shared" si="66"/>
        <v>0</v>
      </c>
      <c r="EC22" s="126"/>
      <c r="ED22" s="124">
        <f t="shared" ref="ED22" si="89">AJ22</f>
        <v>0</v>
      </c>
      <c r="EE22" s="124">
        <v>0</v>
      </c>
      <c r="EF22" s="126">
        <v>0</v>
      </c>
      <c r="EG22" s="124"/>
      <c r="EH22" s="124">
        <f t="shared" si="69"/>
        <v>0</v>
      </c>
      <c r="EI22" s="124"/>
      <c r="EJ22" s="124"/>
      <c r="EK22" s="124"/>
      <c r="EL22" s="124">
        <f t="shared" si="21"/>
        <v>0</v>
      </c>
      <c r="EM22" s="126"/>
      <c r="EN22" s="124"/>
      <c r="EO22" s="124">
        <f t="shared" si="70"/>
        <v>0</v>
      </c>
      <c r="EP22" s="124">
        <v>0</v>
      </c>
      <c r="EQ22" s="124">
        <f t="shared" si="71"/>
        <v>0</v>
      </c>
      <c r="ER22" s="124">
        <f t="shared" si="72"/>
        <v>0</v>
      </c>
      <c r="ES22" s="124">
        <f t="shared" si="73"/>
        <v>0</v>
      </c>
      <c r="ET22" s="124">
        <f t="shared" si="73"/>
        <v>0</v>
      </c>
      <c r="EU22" s="124">
        <f t="shared" si="73"/>
        <v>0</v>
      </c>
      <c r="EV22" s="124"/>
      <c r="EW22" s="124">
        <f t="shared" si="74"/>
        <v>0</v>
      </c>
      <c r="EX22" s="124">
        <f t="shared" si="75"/>
        <v>0</v>
      </c>
      <c r="EY22" s="124"/>
      <c r="EZ22" s="124">
        <f t="shared" si="76"/>
        <v>0</v>
      </c>
      <c r="FA22" s="126">
        <f t="shared" si="77"/>
        <v>0</v>
      </c>
      <c r="FB22" s="124"/>
      <c r="FC22" s="124">
        <f t="shared" si="78"/>
        <v>0</v>
      </c>
      <c r="FD22" s="126"/>
      <c r="FE22" s="128">
        <f t="shared" si="79"/>
        <v>0</v>
      </c>
      <c r="FF22" s="128">
        <v>0</v>
      </c>
      <c r="FG22" s="128">
        <f t="shared" si="80"/>
        <v>0</v>
      </c>
      <c r="FH22" s="124"/>
      <c r="FI22" s="124">
        <f t="shared" si="81"/>
        <v>0</v>
      </c>
      <c r="FJ22" s="124"/>
      <c r="FK22" s="124"/>
      <c r="FL22" s="135"/>
      <c r="FM22" s="135"/>
    </row>
    <row r="23" spans="1:169" s="38" customFormat="1" ht="20.25" customHeight="1">
      <c r="A23" s="148">
        <v>9</v>
      </c>
      <c r="B23" s="151" t="s">
        <v>320</v>
      </c>
      <c r="C23" s="124">
        <f t="shared" si="36"/>
        <v>60528.247000000003</v>
      </c>
      <c r="D23" s="124">
        <v>1360</v>
      </c>
      <c r="E23" s="126">
        <f t="shared" si="37"/>
        <v>56814.247000000003</v>
      </c>
      <c r="F23" s="124">
        <f t="shared" ref="F23:F27" si="90">G23+J23+AG23</f>
        <v>19873.246999999999</v>
      </c>
      <c r="G23" s="124">
        <f t="shared" ref="G23:G27" si="91">SUM(H23:I23)</f>
        <v>0</v>
      </c>
      <c r="H23" s="124"/>
      <c r="I23" s="124"/>
      <c r="J23" s="124">
        <f t="shared" ref="J23:J27" si="92">SUM(K23:AF23)</f>
        <v>19873.246999999999</v>
      </c>
      <c r="K23" s="124">
        <f>14789-K24-K25</f>
        <v>9182.4869999999992</v>
      </c>
      <c r="L23" s="124">
        <v>497</v>
      </c>
      <c r="M23" s="124">
        <v>295</v>
      </c>
      <c r="N23" s="124"/>
      <c r="O23" s="124"/>
      <c r="P23" s="124"/>
      <c r="Q23" s="124"/>
      <c r="R23" s="124">
        <v>68</v>
      </c>
      <c r="S23" s="124"/>
      <c r="T23" s="124"/>
      <c r="U23" s="124">
        <f>1179.36+277</f>
        <v>1456.36</v>
      </c>
      <c r="V23" s="124"/>
      <c r="W23" s="124"/>
      <c r="X23" s="124">
        <v>842.4</v>
      </c>
      <c r="Y23" s="124"/>
      <c r="Z23" s="124"/>
      <c r="AA23" s="124"/>
      <c r="AB23" s="125"/>
      <c r="AC23" s="124"/>
      <c r="AD23" s="126">
        <v>32</v>
      </c>
      <c r="AE23" s="126"/>
      <c r="AF23" s="126">
        <v>7500</v>
      </c>
      <c r="AG23" s="124">
        <f t="shared" ref="AG23:AG27" si="93">SUM(AH23:AJ23)</f>
        <v>0</v>
      </c>
      <c r="AH23" s="124"/>
      <c r="AI23" s="124"/>
      <c r="AJ23" s="124"/>
      <c r="AK23" s="127">
        <f>AL23+AO23+BE23+BB23+BC23+BD23</f>
        <v>0</v>
      </c>
      <c r="AL23" s="124">
        <f t="shared" ref="AL23:AL27" si="94">SUM(AM23:AN23)</f>
        <v>0</v>
      </c>
      <c r="AM23" s="124"/>
      <c r="AN23" s="124"/>
      <c r="AO23" s="124">
        <f t="shared" si="44"/>
        <v>0</v>
      </c>
      <c r="AP23" s="124"/>
      <c r="AQ23" s="124"/>
      <c r="AR23" s="124"/>
      <c r="AS23" s="124"/>
      <c r="AT23" s="124"/>
      <c r="AU23" s="124"/>
      <c r="AV23" s="126"/>
      <c r="AW23" s="124"/>
      <c r="AX23" s="124"/>
      <c r="AY23" s="124"/>
      <c r="AZ23" s="124">
        <v>0</v>
      </c>
      <c r="BA23" s="124"/>
      <c r="BB23" s="124"/>
      <c r="BC23" s="124"/>
      <c r="BD23" s="124"/>
      <c r="BE23" s="124"/>
      <c r="BF23" s="124">
        <f t="shared" ref="BF23:BF27" si="95">BG23+BJ23+BK23</f>
        <v>0</v>
      </c>
      <c r="BG23" s="124">
        <f t="shared" ref="BG23:BG27" si="96">SUM(BH23:BI23)</f>
        <v>0</v>
      </c>
      <c r="BH23" s="124"/>
      <c r="BI23" s="124"/>
      <c r="BJ23" s="124"/>
      <c r="BK23" s="124"/>
      <c r="BL23" s="124">
        <f t="shared" ref="BL23:BL27" si="97">BM23+BP23+BQ23+BR23+BU23</f>
        <v>565</v>
      </c>
      <c r="BM23" s="124">
        <f t="shared" ref="BM23:BM27" si="98">SUM(BN23:BO23)</f>
        <v>0</v>
      </c>
      <c r="BN23" s="124"/>
      <c r="BO23" s="124"/>
      <c r="BP23" s="124">
        <f>350</f>
        <v>350</v>
      </c>
      <c r="BQ23" s="127">
        <v>90</v>
      </c>
      <c r="BR23" s="124">
        <f>BS23+BT23</f>
        <v>125</v>
      </c>
      <c r="BS23" s="124">
        <v>125</v>
      </c>
      <c r="BT23" s="124"/>
      <c r="BU23" s="124"/>
      <c r="BV23" s="124">
        <f t="shared" ref="BV23:BV27" si="99">BW23+BZ23+CA23</f>
        <v>2406</v>
      </c>
      <c r="BW23" s="124"/>
      <c r="BX23" s="124"/>
      <c r="BY23" s="124"/>
      <c r="BZ23" s="124">
        <v>351</v>
      </c>
      <c r="CA23" s="124">
        <v>2055</v>
      </c>
      <c r="CB23" s="127">
        <f t="shared" ref="CB23:CB27" si="100">CC23+CF23+CG23+CW23</f>
        <v>22752</v>
      </c>
      <c r="CC23" s="124">
        <f t="shared" ref="CC23:CC27" si="101">SUM(CD23:CE23)</f>
        <v>0</v>
      </c>
      <c r="CD23" s="124"/>
      <c r="CE23" s="124"/>
      <c r="CF23" s="124">
        <v>230</v>
      </c>
      <c r="CG23" s="124">
        <f t="shared" ref="CG23:CG27" si="102">SUM(CH23:CW23)</f>
        <v>22522</v>
      </c>
      <c r="CH23" s="124">
        <v>411</v>
      </c>
      <c r="CI23" s="124">
        <v>709</v>
      </c>
      <c r="CJ23" s="124"/>
      <c r="CK23" s="124"/>
      <c r="CL23" s="124">
        <v>86</v>
      </c>
      <c r="CM23" s="124">
        <v>15</v>
      </c>
      <c r="CN23" s="124">
        <v>12</v>
      </c>
      <c r="CO23" s="124">
        <v>133</v>
      </c>
      <c r="CP23" s="124">
        <v>133</v>
      </c>
      <c r="CQ23" s="124">
        <v>5</v>
      </c>
      <c r="CR23" s="124">
        <v>126</v>
      </c>
      <c r="CS23" s="124">
        <v>8026</v>
      </c>
      <c r="CT23" s="124">
        <v>608</v>
      </c>
      <c r="CU23" s="124">
        <v>12236</v>
      </c>
      <c r="CV23" s="124">
        <v>22</v>
      </c>
      <c r="CW23" s="124"/>
      <c r="CX23" s="124">
        <f t="shared" ref="CX23:CX27" si="103">CY23+CZ23+DA23</f>
        <v>0</v>
      </c>
      <c r="CY23" s="124"/>
      <c r="CZ23" s="124"/>
      <c r="DA23" s="124"/>
      <c r="DB23" s="124">
        <f t="shared" ref="DB23:DB27" si="104">DC23+DD23+DE23</f>
        <v>0</v>
      </c>
      <c r="DC23" s="124"/>
      <c r="DD23" s="124"/>
      <c r="DE23" s="124"/>
      <c r="DF23" s="124">
        <f t="shared" si="56"/>
        <v>150</v>
      </c>
      <c r="DG23" s="124">
        <v>150</v>
      </c>
      <c r="DH23" s="124"/>
      <c r="DI23" s="124">
        <f>DJ23+DM23+DN23+DO23+DP23+EF23+EH23+EG23</f>
        <v>9323</v>
      </c>
      <c r="DJ23" s="124">
        <f t="shared" ref="DJ23:DJ27" si="105">SUM(DK23:DL23)</f>
        <v>0</v>
      </c>
      <c r="DK23" s="124"/>
      <c r="DL23" s="124"/>
      <c r="DM23" s="126"/>
      <c r="DN23" s="124"/>
      <c r="DO23" s="124">
        <v>216</v>
      </c>
      <c r="DP23" s="124">
        <v>998</v>
      </c>
      <c r="DQ23" s="124">
        <f>F23+AK23+BF23+BL23+CB23+BV23+CX23+DB23+DF23</f>
        <v>45746.247000000003</v>
      </c>
      <c r="DR23" s="124">
        <f>SUM(DS23:ED23)</f>
        <v>33548</v>
      </c>
      <c r="DS23" s="126">
        <f t="shared" ref="DS23" si="106">BE23</f>
        <v>0</v>
      </c>
      <c r="DT23" s="124">
        <f t="shared" ref="DT23" si="107">BA23</f>
        <v>0</v>
      </c>
      <c r="DU23" s="124">
        <f>AR23+AS23+AT23+AU23</f>
        <v>0</v>
      </c>
      <c r="DV23" s="124">
        <f t="shared" ref="DV23" si="108">CH23</f>
        <v>411</v>
      </c>
      <c r="DW23" s="124">
        <f t="shared" ref="DW23" si="109">CI23</f>
        <v>709</v>
      </c>
      <c r="DX23" s="124">
        <f t="shared" ref="DX23" si="110">BZ23+CA23</f>
        <v>2406</v>
      </c>
      <c r="DY23" s="124">
        <f t="shared" ref="DY23" si="111">CG23</f>
        <v>22522</v>
      </c>
      <c r="DZ23" s="124"/>
      <c r="EA23" s="126"/>
      <c r="EB23" s="126">
        <f>AF23</f>
        <v>7500</v>
      </c>
      <c r="EC23" s="126"/>
      <c r="ED23" s="124">
        <f>AJ23</f>
        <v>0</v>
      </c>
      <c r="EE23" s="124">
        <f>DQ23-DR23</f>
        <v>12198.247000000003</v>
      </c>
      <c r="EF23" s="126">
        <v>4929</v>
      </c>
      <c r="EG23" s="124">
        <v>680</v>
      </c>
      <c r="EH23" s="124">
        <f t="shared" ref="EH23" si="112">SUM(EI23:EK23)</f>
        <v>2500</v>
      </c>
      <c r="EI23" s="124"/>
      <c r="EJ23" s="124">
        <v>2500</v>
      </c>
      <c r="EK23" s="124"/>
      <c r="EL23" s="124">
        <f t="shared" ref="EL23" si="113">EM23+EN23</f>
        <v>1000</v>
      </c>
      <c r="EM23" s="126">
        <v>1000</v>
      </c>
      <c r="EN23" s="124">
        <v>0</v>
      </c>
      <c r="EO23" s="124">
        <f t="shared" ref="EO23" si="114">FA23+FB23+FC23</f>
        <v>745</v>
      </c>
      <c r="EP23" s="124">
        <f>ROUND((F23+AK23+BF23+BL23+BV23+CB23+CX23+DB23+DF23+DI23+EL23),0)</f>
        <v>56069</v>
      </c>
      <c r="EQ23" s="124">
        <f>SUM(ER23:EY23)</f>
        <v>10680</v>
      </c>
      <c r="ER23" s="124">
        <f t="shared" ref="ER23" si="115">EG23</f>
        <v>680</v>
      </c>
      <c r="ES23" s="124">
        <f t="shared" ref="ES23" si="116">EI23</f>
        <v>0</v>
      </c>
      <c r="ET23" s="124">
        <f t="shared" ref="ET23" si="117">EJ23</f>
        <v>2500</v>
      </c>
      <c r="EU23" s="124">
        <f t="shared" ref="EU23" si="118">EK23</f>
        <v>0</v>
      </c>
      <c r="EV23" s="124"/>
      <c r="EW23" s="124">
        <f>AF23</f>
        <v>7500</v>
      </c>
      <c r="EX23" s="124">
        <f>BE23</f>
        <v>0</v>
      </c>
      <c r="EY23" s="124">
        <f>BD23</f>
        <v>0</v>
      </c>
      <c r="EZ23" s="124">
        <f>EP23-EQ23</f>
        <v>45389</v>
      </c>
      <c r="FA23" s="126">
        <v>585</v>
      </c>
      <c r="FB23" s="124">
        <v>160</v>
      </c>
      <c r="FC23" s="124">
        <f t="shared" ref="FC23" si="119">FD23</f>
        <v>0</v>
      </c>
      <c r="FD23" s="126"/>
      <c r="FE23" s="128">
        <f t="shared" ref="FE23" si="120">FJ23+FK23</f>
        <v>2354</v>
      </c>
      <c r="FF23" s="128">
        <f>ROUND((F23+AK23+BF23+BL23+BV23+CB23+CX23+DB23+DF23+DI23+EL23+EO23:EO23),0)</f>
        <v>56814</v>
      </c>
      <c r="FG23" s="128">
        <f>EQ23</f>
        <v>10680</v>
      </c>
      <c r="FH23" s="124"/>
      <c r="FI23" s="124">
        <f t="shared" ref="FI23" si="121">FF23-FG23</f>
        <v>46134</v>
      </c>
      <c r="FJ23" s="126">
        <v>2354</v>
      </c>
      <c r="FK23" s="124"/>
      <c r="FL23" s="135"/>
      <c r="FM23" s="135"/>
    </row>
    <row r="24" spans="1:169" s="38" customFormat="1" ht="20.25" customHeight="1">
      <c r="A24" s="148">
        <v>10</v>
      </c>
      <c r="B24" s="151" t="s">
        <v>321</v>
      </c>
      <c r="C24" s="124">
        <f t="shared" si="36"/>
        <v>6277.5839999999998</v>
      </c>
      <c r="D24" s="124"/>
      <c r="E24" s="124">
        <f t="shared" si="37"/>
        <v>6277.5839999999998</v>
      </c>
      <c r="F24" s="124">
        <f t="shared" si="90"/>
        <v>6277.5839999999998</v>
      </c>
      <c r="G24" s="124">
        <f t="shared" si="91"/>
        <v>0</v>
      </c>
      <c r="H24" s="124"/>
      <c r="I24" s="124"/>
      <c r="J24" s="124">
        <f t="shared" si="92"/>
        <v>6277.5839999999998</v>
      </c>
      <c r="K24" s="124">
        <f>2626.8+557.5+164.2+459.7+70</f>
        <v>3878.2</v>
      </c>
      <c r="L24" s="124">
        <v>0</v>
      </c>
      <c r="M24" s="124">
        <v>0</v>
      </c>
      <c r="N24" s="124">
        <v>202.17599999999999</v>
      </c>
      <c r="O24" s="124">
        <v>85</v>
      </c>
      <c r="P24" s="124"/>
      <c r="Q24" s="124"/>
      <c r="R24" s="124"/>
      <c r="S24" s="124"/>
      <c r="T24" s="124">
        <v>28</v>
      </c>
      <c r="U24" s="124">
        <f>1255.176+39.312</f>
        <v>1294.4879999999998</v>
      </c>
      <c r="V24" s="124"/>
      <c r="W24" s="124"/>
      <c r="X24" s="124"/>
      <c r="Y24" s="124"/>
      <c r="Z24" s="124">
        <v>458</v>
      </c>
      <c r="AA24" s="124">
        <v>81.72</v>
      </c>
      <c r="AB24" s="125"/>
      <c r="AC24" s="124">
        <v>250</v>
      </c>
      <c r="AD24" s="126"/>
      <c r="AE24" s="126"/>
      <c r="AF24" s="126"/>
      <c r="AG24" s="124">
        <f t="shared" si="93"/>
        <v>0</v>
      </c>
      <c r="AH24" s="124"/>
      <c r="AI24" s="124"/>
      <c r="AJ24" s="124"/>
      <c r="AK24" s="124">
        <f t="shared" si="42"/>
        <v>0</v>
      </c>
      <c r="AL24" s="124">
        <f t="shared" si="94"/>
        <v>0</v>
      </c>
      <c r="AM24" s="124"/>
      <c r="AN24" s="124"/>
      <c r="AO24" s="124">
        <f t="shared" si="44"/>
        <v>0</v>
      </c>
      <c r="AP24" s="124"/>
      <c r="AQ24" s="124"/>
      <c r="AR24" s="124"/>
      <c r="AS24" s="124"/>
      <c r="AT24" s="124"/>
      <c r="AU24" s="124"/>
      <c r="AV24" s="126"/>
      <c r="AW24" s="124"/>
      <c r="AX24" s="124"/>
      <c r="AY24" s="124"/>
      <c r="AZ24" s="124"/>
      <c r="BA24" s="124"/>
      <c r="BB24" s="124"/>
      <c r="BC24" s="124"/>
      <c r="BD24" s="124"/>
      <c r="BE24" s="124"/>
      <c r="BF24" s="124">
        <f t="shared" si="95"/>
        <v>0</v>
      </c>
      <c r="BG24" s="124">
        <f t="shared" si="96"/>
        <v>0</v>
      </c>
      <c r="BH24" s="124"/>
      <c r="BI24" s="124"/>
      <c r="BJ24" s="124"/>
      <c r="BK24" s="124"/>
      <c r="BL24" s="124">
        <f t="shared" si="97"/>
        <v>0</v>
      </c>
      <c r="BM24" s="124">
        <f t="shared" si="98"/>
        <v>0</v>
      </c>
      <c r="BN24" s="124"/>
      <c r="BO24" s="124"/>
      <c r="BP24" s="124"/>
      <c r="BQ24" s="124"/>
      <c r="BR24" s="124">
        <f t="shared" ref="BR24:BR27" si="122">BS24+BT24</f>
        <v>0</v>
      </c>
      <c r="BS24" s="124"/>
      <c r="BT24" s="124"/>
      <c r="BU24" s="124"/>
      <c r="BV24" s="124">
        <f t="shared" si="99"/>
        <v>0</v>
      </c>
      <c r="BW24" s="124"/>
      <c r="BX24" s="124"/>
      <c r="BY24" s="124"/>
      <c r="BZ24" s="124"/>
      <c r="CA24" s="124"/>
      <c r="CB24" s="127">
        <f t="shared" si="100"/>
        <v>0</v>
      </c>
      <c r="CC24" s="124">
        <f t="shared" si="101"/>
        <v>0</v>
      </c>
      <c r="CD24" s="124"/>
      <c r="CE24" s="124"/>
      <c r="CF24" s="124"/>
      <c r="CG24" s="124">
        <f t="shared" si="102"/>
        <v>0</v>
      </c>
      <c r="CH24" s="124"/>
      <c r="CI24" s="124"/>
      <c r="CJ24" s="124"/>
      <c r="CK24" s="124"/>
      <c r="CL24" s="124"/>
      <c r="CM24" s="124"/>
      <c r="CN24" s="124"/>
      <c r="CO24" s="124"/>
      <c r="CP24" s="124"/>
      <c r="CQ24" s="124"/>
      <c r="CR24" s="124"/>
      <c r="CS24" s="124"/>
      <c r="CT24" s="124"/>
      <c r="CU24" s="124"/>
      <c r="CV24" s="124"/>
      <c r="CW24" s="124"/>
      <c r="CX24" s="124">
        <f t="shared" si="103"/>
        <v>0</v>
      </c>
      <c r="CY24" s="124"/>
      <c r="CZ24" s="124"/>
      <c r="DA24" s="124"/>
      <c r="DB24" s="124">
        <f t="shared" si="104"/>
        <v>0</v>
      </c>
      <c r="DC24" s="124"/>
      <c r="DD24" s="124"/>
      <c r="DE24" s="124"/>
      <c r="DF24" s="124">
        <f t="shared" ref="DF24:DF27" si="123">DG24+DH24</f>
        <v>0</v>
      </c>
      <c r="DG24" s="124"/>
      <c r="DH24" s="124"/>
      <c r="DI24" s="124">
        <f t="shared" ref="DI24:DI27" si="124">DJ24+DM24+DN24+DO24+DP24+EF24+EH24+EG24</f>
        <v>0</v>
      </c>
      <c r="DJ24" s="124">
        <f t="shared" si="105"/>
        <v>0</v>
      </c>
      <c r="DK24" s="124"/>
      <c r="DL24" s="124"/>
      <c r="DM24" s="126"/>
      <c r="DN24" s="124"/>
      <c r="DO24" s="124"/>
      <c r="DP24" s="124"/>
      <c r="DQ24" s="124"/>
      <c r="DR24" s="124"/>
      <c r="DS24" s="126"/>
      <c r="DT24" s="124"/>
      <c r="DU24" s="124"/>
      <c r="DV24" s="124"/>
      <c r="DW24" s="124"/>
      <c r="DX24" s="124"/>
      <c r="DY24" s="124"/>
      <c r="DZ24" s="124"/>
      <c r="EA24" s="126"/>
      <c r="EB24" s="126"/>
      <c r="EC24" s="126"/>
      <c r="ED24" s="124"/>
      <c r="EE24" s="124"/>
      <c r="EF24" s="126"/>
      <c r="EG24" s="124"/>
      <c r="EH24" s="124"/>
      <c r="EI24" s="124"/>
      <c r="EJ24" s="124"/>
      <c r="EK24" s="124"/>
      <c r="EL24" s="124"/>
      <c r="EM24" s="126"/>
      <c r="EN24" s="124"/>
      <c r="EO24" s="124"/>
      <c r="EP24" s="124"/>
      <c r="EQ24" s="124"/>
      <c r="ER24" s="124"/>
      <c r="ES24" s="124"/>
      <c r="ET24" s="124"/>
      <c r="EU24" s="124"/>
      <c r="EV24" s="124"/>
      <c r="EW24" s="124"/>
      <c r="EX24" s="124"/>
      <c r="EY24" s="124"/>
      <c r="EZ24" s="124"/>
      <c r="FA24" s="126"/>
      <c r="FB24" s="124"/>
      <c r="FC24" s="124"/>
      <c r="FD24" s="126"/>
      <c r="FE24" s="128"/>
      <c r="FF24" s="128"/>
      <c r="FG24" s="128"/>
      <c r="FH24" s="124"/>
      <c r="FI24" s="124"/>
      <c r="FJ24" s="124"/>
      <c r="FK24" s="124"/>
      <c r="FL24" s="135"/>
      <c r="FM24" s="135"/>
    </row>
    <row r="25" spans="1:169" s="38" customFormat="1" ht="20.25" customHeight="1">
      <c r="A25" s="148">
        <v>11</v>
      </c>
      <c r="B25" s="151" t="s">
        <v>322</v>
      </c>
      <c r="C25" s="124">
        <f t="shared" si="36"/>
        <v>3546.665</v>
      </c>
      <c r="D25" s="124"/>
      <c r="E25" s="124">
        <f t="shared" si="37"/>
        <v>3546.665</v>
      </c>
      <c r="F25" s="124">
        <f t="shared" si="90"/>
        <v>3546.665</v>
      </c>
      <c r="G25" s="124">
        <f t="shared" si="91"/>
        <v>0</v>
      </c>
      <c r="H25" s="124"/>
      <c r="I25" s="124"/>
      <c r="J25" s="124">
        <f t="shared" si="92"/>
        <v>3546.665</v>
      </c>
      <c r="K25" s="124">
        <f>1227.208+260.476+75.816+129.813+25+10</f>
        <v>1728.3130000000001</v>
      </c>
      <c r="L25" s="124"/>
      <c r="M25" s="124"/>
      <c r="N25" s="124"/>
      <c r="O25" s="124"/>
      <c r="P25" s="124">
        <v>10</v>
      </c>
      <c r="Q25" s="124"/>
      <c r="R25" s="124"/>
      <c r="S25" s="124"/>
      <c r="T25" s="124"/>
      <c r="U25" s="124">
        <f>157.248+513.864+1137.24</f>
        <v>1808.3520000000001</v>
      </c>
      <c r="V25" s="124"/>
      <c r="W25" s="124"/>
      <c r="X25" s="124"/>
      <c r="Y25" s="124"/>
      <c r="Z25" s="124"/>
      <c r="AA25" s="124"/>
      <c r="AB25" s="125"/>
      <c r="AC25" s="124"/>
      <c r="AD25" s="126"/>
      <c r="AE25" s="126"/>
      <c r="AF25" s="126"/>
      <c r="AG25" s="124">
        <f t="shared" si="93"/>
        <v>0</v>
      </c>
      <c r="AH25" s="124"/>
      <c r="AI25" s="124"/>
      <c r="AJ25" s="124"/>
      <c r="AK25" s="124">
        <f t="shared" si="42"/>
        <v>0</v>
      </c>
      <c r="AL25" s="124">
        <f t="shared" si="94"/>
        <v>0</v>
      </c>
      <c r="AM25" s="124"/>
      <c r="AN25" s="124"/>
      <c r="AO25" s="124">
        <f t="shared" si="44"/>
        <v>0</v>
      </c>
      <c r="AP25" s="124"/>
      <c r="AQ25" s="124"/>
      <c r="AR25" s="124"/>
      <c r="AS25" s="124"/>
      <c r="AT25" s="124"/>
      <c r="AU25" s="124"/>
      <c r="AV25" s="126"/>
      <c r="AW25" s="124"/>
      <c r="AX25" s="124"/>
      <c r="AY25" s="124"/>
      <c r="AZ25" s="124"/>
      <c r="BA25" s="124"/>
      <c r="BB25" s="124"/>
      <c r="BC25" s="124"/>
      <c r="BD25" s="124"/>
      <c r="BE25" s="124"/>
      <c r="BF25" s="124">
        <f t="shared" si="95"/>
        <v>0</v>
      </c>
      <c r="BG25" s="124">
        <f t="shared" si="96"/>
        <v>0</v>
      </c>
      <c r="BH25" s="124"/>
      <c r="BI25" s="124"/>
      <c r="BJ25" s="124"/>
      <c r="BK25" s="124"/>
      <c r="BL25" s="124">
        <f t="shared" si="97"/>
        <v>0</v>
      </c>
      <c r="BM25" s="124">
        <f t="shared" si="98"/>
        <v>0</v>
      </c>
      <c r="BN25" s="124"/>
      <c r="BO25" s="124"/>
      <c r="BP25" s="124"/>
      <c r="BQ25" s="124"/>
      <c r="BR25" s="124">
        <f t="shared" si="122"/>
        <v>0</v>
      </c>
      <c r="BS25" s="124"/>
      <c r="BT25" s="124"/>
      <c r="BU25" s="124"/>
      <c r="BV25" s="124">
        <f t="shared" si="99"/>
        <v>0</v>
      </c>
      <c r="BW25" s="124"/>
      <c r="BX25" s="124"/>
      <c r="BY25" s="124"/>
      <c r="BZ25" s="124"/>
      <c r="CA25" s="124"/>
      <c r="CB25" s="127">
        <f t="shared" si="100"/>
        <v>0</v>
      </c>
      <c r="CC25" s="124">
        <f t="shared" si="101"/>
        <v>0</v>
      </c>
      <c r="CD25" s="124"/>
      <c r="CE25" s="124"/>
      <c r="CF25" s="124"/>
      <c r="CG25" s="124">
        <f t="shared" si="102"/>
        <v>0</v>
      </c>
      <c r="CH25" s="124"/>
      <c r="CI25" s="124"/>
      <c r="CJ25" s="124"/>
      <c r="CK25" s="124"/>
      <c r="CL25" s="124"/>
      <c r="CM25" s="124"/>
      <c r="CN25" s="124"/>
      <c r="CO25" s="124"/>
      <c r="CP25" s="124"/>
      <c r="CQ25" s="124"/>
      <c r="CR25" s="124"/>
      <c r="CS25" s="124"/>
      <c r="CT25" s="124"/>
      <c r="CU25" s="124"/>
      <c r="CV25" s="124"/>
      <c r="CW25" s="124"/>
      <c r="CX25" s="124">
        <f t="shared" si="103"/>
        <v>0</v>
      </c>
      <c r="CY25" s="124"/>
      <c r="CZ25" s="124"/>
      <c r="DA25" s="124"/>
      <c r="DB25" s="124">
        <f t="shared" si="104"/>
        <v>0</v>
      </c>
      <c r="DC25" s="124"/>
      <c r="DD25" s="124"/>
      <c r="DE25" s="124"/>
      <c r="DF25" s="124">
        <f t="shared" si="123"/>
        <v>0</v>
      </c>
      <c r="DG25" s="124"/>
      <c r="DH25" s="124"/>
      <c r="DI25" s="124">
        <f t="shared" si="124"/>
        <v>0</v>
      </c>
      <c r="DJ25" s="124">
        <f t="shared" si="105"/>
        <v>0</v>
      </c>
      <c r="DK25" s="124"/>
      <c r="DL25" s="124"/>
      <c r="DM25" s="126"/>
      <c r="DN25" s="124"/>
      <c r="DO25" s="124"/>
      <c r="DP25" s="124"/>
      <c r="DQ25" s="124"/>
      <c r="DR25" s="124"/>
      <c r="DS25" s="126"/>
      <c r="DT25" s="124"/>
      <c r="DU25" s="124"/>
      <c r="DV25" s="124"/>
      <c r="DW25" s="124"/>
      <c r="DX25" s="124"/>
      <c r="DY25" s="124"/>
      <c r="DZ25" s="124"/>
      <c r="EA25" s="126"/>
      <c r="EB25" s="126"/>
      <c r="EC25" s="126"/>
      <c r="ED25" s="124"/>
      <c r="EE25" s="124"/>
      <c r="EF25" s="126"/>
      <c r="EG25" s="124"/>
      <c r="EH25" s="124"/>
      <c r="EI25" s="124"/>
      <c r="EJ25" s="124"/>
      <c r="EK25" s="124"/>
      <c r="EL25" s="124"/>
      <c r="EM25" s="126"/>
      <c r="EN25" s="124"/>
      <c r="EO25" s="124"/>
      <c r="EP25" s="124"/>
      <c r="EQ25" s="124"/>
      <c r="ER25" s="124"/>
      <c r="ES25" s="124"/>
      <c r="ET25" s="124"/>
      <c r="EU25" s="124"/>
      <c r="EV25" s="124"/>
      <c r="EW25" s="124"/>
      <c r="EX25" s="124"/>
      <c r="EY25" s="124"/>
      <c r="EZ25" s="124"/>
      <c r="FA25" s="126"/>
      <c r="FB25" s="124"/>
      <c r="FC25" s="124"/>
      <c r="FD25" s="126"/>
      <c r="FE25" s="128"/>
      <c r="FF25" s="128"/>
      <c r="FG25" s="128"/>
      <c r="FH25" s="124"/>
      <c r="FI25" s="124"/>
      <c r="FJ25" s="124"/>
      <c r="FK25" s="124"/>
      <c r="FL25" s="135"/>
      <c r="FM25" s="135"/>
    </row>
    <row r="26" spans="1:169" s="38" customFormat="1" ht="20.25" customHeight="1">
      <c r="A26" s="148">
        <v>12</v>
      </c>
      <c r="B26" s="151" t="s">
        <v>323</v>
      </c>
      <c r="C26" s="124">
        <f t="shared" si="36"/>
        <v>370</v>
      </c>
      <c r="D26" s="124"/>
      <c r="E26" s="124">
        <f t="shared" si="37"/>
        <v>370</v>
      </c>
      <c r="F26" s="124">
        <f t="shared" si="90"/>
        <v>0</v>
      </c>
      <c r="G26" s="124">
        <f t="shared" si="91"/>
        <v>0</v>
      </c>
      <c r="H26" s="124"/>
      <c r="I26" s="124"/>
      <c r="J26" s="124">
        <f t="shared" si="92"/>
        <v>0</v>
      </c>
      <c r="K26" s="124"/>
      <c r="L26" s="124"/>
      <c r="M26" s="124"/>
      <c r="N26" s="124"/>
      <c r="O26" s="124"/>
      <c r="P26" s="124"/>
      <c r="Q26" s="124"/>
      <c r="R26" s="124"/>
      <c r="S26" s="124"/>
      <c r="T26" s="124"/>
      <c r="U26" s="124"/>
      <c r="V26" s="124"/>
      <c r="W26" s="124"/>
      <c r="X26" s="124"/>
      <c r="Y26" s="124"/>
      <c r="Z26" s="124"/>
      <c r="AA26" s="124"/>
      <c r="AB26" s="125"/>
      <c r="AC26" s="124"/>
      <c r="AD26" s="126"/>
      <c r="AE26" s="126"/>
      <c r="AF26" s="126"/>
      <c r="AG26" s="124">
        <f t="shared" si="93"/>
        <v>0</v>
      </c>
      <c r="AH26" s="124"/>
      <c r="AI26" s="124"/>
      <c r="AJ26" s="124"/>
      <c r="AK26" s="124">
        <f t="shared" si="42"/>
        <v>0</v>
      </c>
      <c r="AL26" s="124">
        <f t="shared" si="94"/>
        <v>0</v>
      </c>
      <c r="AM26" s="124"/>
      <c r="AN26" s="124"/>
      <c r="AO26" s="124">
        <f t="shared" si="44"/>
        <v>0</v>
      </c>
      <c r="AP26" s="124"/>
      <c r="AQ26" s="124"/>
      <c r="AR26" s="124"/>
      <c r="AS26" s="124"/>
      <c r="AT26" s="124"/>
      <c r="AU26" s="124"/>
      <c r="AV26" s="126"/>
      <c r="AW26" s="124"/>
      <c r="AX26" s="124"/>
      <c r="AY26" s="124"/>
      <c r="AZ26" s="124"/>
      <c r="BA26" s="124"/>
      <c r="BB26" s="124"/>
      <c r="BC26" s="124"/>
      <c r="BD26" s="124"/>
      <c r="BE26" s="124"/>
      <c r="BF26" s="124">
        <f t="shared" si="95"/>
        <v>0</v>
      </c>
      <c r="BG26" s="124">
        <f t="shared" si="96"/>
        <v>0</v>
      </c>
      <c r="BH26" s="124"/>
      <c r="BI26" s="124"/>
      <c r="BJ26" s="124"/>
      <c r="BK26" s="124"/>
      <c r="BL26" s="124">
        <f t="shared" si="97"/>
        <v>0</v>
      </c>
      <c r="BM26" s="124">
        <f t="shared" si="98"/>
        <v>0</v>
      </c>
      <c r="BN26" s="124"/>
      <c r="BO26" s="124"/>
      <c r="BP26" s="124"/>
      <c r="BQ26" s="124"/>
      <c r="BR26" s="124">
        <f t="shared" si="122"/>
        <v>0</v>
      </c>
      <c r="BS26" s="124"/>
      <c r="BT26" s="124"/>
      <c r="BU26" s="124"/>
      <c r="BV26" s="124">
        <f t="shared" si="99"/>
        <v>0</v>
      </c>
      <c r="BW26" s="124"/>
      <c r="BX26" s="124"/>
      <c r="BY26" s="124"/>
      <c r="BZ26" s="124"/>
      <c r="CA26" s="124"/>
      <c r="CB26" s="127">
        <f t="shared" si="100"/>
        <v>0</v>
      </c>
      <c r="CC26" s="124">
        <f t="shared" si="101"/>
        <v>0</v>
      </c>
      <c r="CD26" s="124"/>
      <c r="CE26" s="124"/>
      <c r="CF26" s="124"/>
      <c r="CG26" s="124">
        <f t="shared" si="102"/>
        <v>0</v>
      </c>
      <c r="CH26" s="124"/>
      <c r="CI26" s="124"/>
      <c r="CJ26" s="124"/>
      <c r="CK26" s="124"/>
      <c r="CL26" s="124"/>
      <c r="CM26" s="124"/>
      <c r="CN26" s="124"/>
      <c r="CO26" s="124"/>
      <c r="CP26" s="124"/>
      <c r="CQ26" s="124"/>
      <c r="CR26" s="124"/>
      <c r="CS26" s="124"/>
      <c r="CT26" s="124"/>
      <c r="CU26" s="124"/>
      <c r="CV26" s="124"/>
      <c r="CW26" s="124"/>
      <c r="CX26" s="124">
        <f t="shared" si="103"/>
        <v>370</v>
      </c>
      <c r="CY26" s="124">
        <v>370</v>
      </c>
      <c r="CZ26" s="124"/>
      <c r="DA26" s="124"/>
      <c r="DB26" s="124">
        <f t="shared" si="104"/>
        <v>0</v>
      </c>
      <c r="DC26" s="124"/>
      <c r="DD26" s="124"/>
      <c r="DE26" s="124"/>
      <c r="DF26" s="124">
        <f t="shared" si="123"/>
        <v>0</v>
      </c>
      <c r="DG26" s="124"/>
      <c r="DH26" s="124"/>
      <c r="DI26" s="124">
        <f t="shared" si="124"/>
        <v>0</v>
      </c>
      <c r="DJ26" s="124">
        <f t="shared" si="105"/>
        <v>0</v>
      </c>
      <c r="DK26" s="124"/>
      <c r="DL26" s="124"/>
      <c r="DM26" s="126"/>
      <c r="DN26" s="124"/>
      <c r="DO26" s="124"/>
      <c r="DP26" s="124"/>
      <c r="DQ26" s="124"/>
      <c r="DR26" s="124"/>
      <c r="DS26" s="126"/>
      <c r="DT26" s="124"/>
      <c r="DU26" s="124"/>
      <c r="DV26" s="124"/>
      <c r="DW26" s="124"/>
      <c r="DX26" s="124"/>
      <c r="DY26" s="124"/>
      <c r="DZ26" s="124"/>
      <c r="EA26" s="126"/>
      <c r="EB26" s="126"/>
      <c r="EC26" s="126"/>
      <c r="ED26" s="124"/>
      <c r="EE26" s="124"/>
      <c r="EF26" s="126"/>
      <c r="EG26" s="124"/>
      <c r="EH26" s="124"/>
      <c r="EI26" s="124"/>
      <c r="EJ26" s="124"/>
      <c r="EK26" s="124"/>
      <c r="EL26" s="124"/>
      <c r="EM26" s="126"/>
      <c r="EN26" s="124"/>
      <c r="EO26" s="124"/>
      <c r="EP26" s="124"/>
      <c r="EQ26" s="124"/>
      <c r="ER26" s="124"/>
      <c r="ES26" s="124"/>
      <c r="ET26" s="124"/>
      <c r="EU26" s="124"/>
      <c r="EV26" s="124"/>
      <c r="EW26" s="124"/>
      <c r="EX26" s="124"/>
      <c r="EY26" s="124"/>
      <c r="EZ26" s="124"/>
      <c r="FA26" s="126"/>
      <c r="FB26" s="124"/>
      <c r="FC26" s="124"/>
      <c r="FD26" s="126"/>
      <c r="FE26" s="128"/>
      <c r="FF26" s="128"/>
      <c r="FG26" s="128"/>
      <c r="FH26" s="124"/>
      <c r="FI26" s="124"/>
      <c r="FJ26" s="124"/>
      <c r="FK26" s="124"/>
      <c r="FL26" s="135"/>
      <c r="FM26" s="135"/>
    </row>
    <row r="27" spans="1:169" s="38" customFormat="1" ht="20.25" customHeight="1">
      <c r="A27" s="148">
        <v>13</v>
      </c>
      <c r="B27" s="151" t="s">
        <v>324</v>
      </c>
      <c r="C27" s="124">
        <f t="shared" si="36"/>
        <v>1709</v>
      </c>
      <c r="D27" s="124"/>
      <c r="E27" s="124">
        <f t="shared" si="37"/>
        <v>1709</v>
      </c>
      <c r="F27" s="124">
        <f t="shared" si="90"/>
        <v>0</v>
      </c>
      <c r="G27" s="124">
        <f t="shared" si="91"/>
        <v>0</v>
      </c>
      <c r="H27" s="124"/>
      <c r="I27" s="124"/>
      <c r="J27" s="124">
        <f t="shared" si="92"/>
        <v>0</v>
      </c>
      <c r="K27" s="124"/>
      <c r="L27" s="124"/>
      <c r="M27" s="124"/>
      <c r="N27" s="124"/>
      <c r="O27" s="124"/>
      <c r="P27" s="124"/>
      <c r="Q27" s="124"/>
      <c r="R27" s="124"/>
      <c r="S27" s="124"/>
      <c r="T27" s="124"/>
      <c r="U27" s="124"/>
      <c r="V27" s="124"/>
      <c r="W27" s="124"/>
      <c r="X27" s="124"/>
      <c r="Y27" s="124"/>
      <c r="Z27" s="124"/>
      <c r="AA27" s="124"/>
      <c r="AB27" s="125"/>
      <c r="AC27" s="124"/>
      <c r="AD27" s="126"/>
      <c r="AE27" s="126"/>
      <c r="AF27" s="126"/>
      <c r="AG27" s="124">
        <f t="shared" si="93"/>
        <v>0</v>
      </c>
      <c r="AH27" s="124"/>
      <c r="AI27" s="124"/>
      <c r="AJ27" s="124"/>
      <c r="AK27" s="124">
        <f t="shared" si="42"/>
        <v>0</v>
      </c>
      <c r="AL27" s="124">
        <f t="shared" si="94"/>
        <v>0</v>
      </c>
      <c r="AM27" s="124"/>
      <c r="AN27" s="124"/>
      <c r="AO27" s="124">
        <f t="shared" si="44"/>
        <v>0</v>
      </c>
      <c r="AP27" s="124"/>
      <c r="AQ27" s="124"/>
      <c r="AR27" s="124"/>
      <c r="AS27" s="124"/>
      <c r="AT27" s="124"/>
      <c r="AU27" s="124"/>
      <c r="AV27" s="126"/>
      <c r="AW27" s="124"/>
      <c r="AX27" s="124"/>
      <c r="AY27" s="124"/>
      <c r="AZ27" s="124"/>
      <c r="BA27" s="124"/>
      <c r="BB27" s="124"/>
      <c r="BC27" s="124"/>
      <c r="BD27" s="124"/>
      <c r="BE27" s="124"/>
      <c r="BF27" s="124">
        <f t="shared" si="95"/>
        <v>0</v>
      </c>
      <c r="BG27" s="124">
        <f t="shared" si="96"/>
        <v>0</v>
      </c>
      <c r="BH27" s="124"/>
      <c r="BI27" s="124"/>
      <c r="BJ27" s="124"/>
      <c r="BK27" s="124"/>
      <c r="BL27" s="124">
        <f t="shared" si="97"/>
        <v>0</v>
      </c>
      <c r="BM27" s="124">
        <f t="shared" si="98"/>
        <v>0</v>
      </c>
      <c r="BN27" s="124"/>
      <c r="BO27" s="124"/>
      <c r="BP27" s="124"/>
      <c r="BQ27" s="124"/>
      <c r="BR27" s="124">
        <f t="shared" si="122"/>
        <v>0</v>
      </c>
      <c r="BS27" s="124"/>
      <c r="BT27" s="124"/>
      <c r="BU27" s="124"/>
      <c r="BV27" s="124">
        <f t="shared" si="99"/>
        <v>0</v>
      </c>
      <c r="BW27" s="124"/>
      <c r="BX27" s="124"/>
      <c r="BY27" s="124"/>
      <c r="BZ27" s="124"/>
      <c r="CA27" s="124"/>
      <c r="CB27" s="127">
        <f t="shared" si="100"/>
        <v>0</v>
      </c>
      <c r="CC27" s="124">
        <f t="shared" si="101"/>
        <v>0</v>
      </c>
      <c r="CD27" s="124"/>
      <c r="CE27" s="124"/>
      <c r="CF27" s="124"/>
      <c r="CG27" s="124">
        <f t="shared" si="102"/>
        <v>0</v>
      </c>
      <c r="CH27" s="124"/>
      <c r="CI27" s="124"/>
      <c r="CJ27" s="124"/>
      <c r="CK27" s="124"/>
      <c r="CL27" s="124"/>
      <c r="CM27" s="124"/>
      <c r="CN27" s="124"/>
      <c r="CO27" s="124"/>
      <c r="CP27" s="124"/>
      <c r="CQ27" s="124"/>
      <c r="CR27" s="124"/>
      <c r="CS27" s="124"/>
      <c r="CT27" s="124"/>
      <c r="CU27" s="124"/>
      <c r="CV27" s="124"/>
      <c r="CW27" s="124"/>
      <c r="CX27" s="124">
        <f t="shared" si="103"/>
        <v>0</v>
      </c>
      <c r="CY27" s="124"/>
      <c r="CZ27" s="124"/>
      <c r="DA27" s="124"/>
      <c r="DB27" s="124">
        <f t="shared" si="104"/>
        <v>1709</v>
      </c>
      <c r="DC27" s="124">
        <v>200</v>
      </c>
      <c r="DD27" s="124"/>
      <c r="DE27" s="124">
        <v>1509</v>
      </c>
      <c r="DF27" s="124">
        <f t="shared" si="123"/>
        <v>0</v>
      </c>
      <c r="DG27" s="124"/>
      <c r="DH27" s="124"/>
      <c r="DI27" s="124">
        <f t="shared" si="124"/>
        <v>0</v>
      </c>
      <c r="DJ27" s="124">
        <f t="shared" si="105"/>
        <v>0</v>
      </c>
      <c r="DK27" s="124"/>
      <c r="DL27" s="124"/>
      <c r="DM27" s="126"/>
      <c r="DN27" s="124"/>
      <c r="DO27" s="124"/>
      <c r="DP27" s="124"/>
      <c r="DQ27" s="124"/>
      <c r="DR27" s="124"/>
      <c r="DS27" s="126"/>
      <c r="DT27" s="124"/>
      <c r="DU27" s="124"/>
      <c r="DV27" s="124"/>
      <c r="DW27" s="124"/>
      <c r="DX27" s="124"/>
      <c r="DY27" s="124"/>
      <c r="DZ27" s="124"/>
      <c r="EA27" s="126"/>
      <c r="EB27" s="126"/>
      <c r="EC27" s="126"/>
      <c r="ED27" s="124"/>
      <c r="EE27" s="124"/>
      <c r="EF27" s="126"/>
      <c r="EG27" s="124"/>
      <c r="EH27" s="124"/>
      <c r="EI27" s="124"/>
      <c r="EJ27" s="124"/>
      <c r="EK27" s="124"/>
      <c r="EL27" s="124"/>
      <c r="EM27" s="126"/>
      <c r="EN27" s="124"/>
      <c r="EO27" s="124"/>
      <c r="EP27" s="124"/>
      <c r="EQ27" s="124"/>
      <c r="ER27" s="124"/>
      <c r="ES27" s="124"/>
      <c r="ET27" s="124"/>
      <c r="EU27" s="124"/>
      <c r="EV27" s="124"/>
      <c r="EW27" s="124"/>
      <c r="EX27" s="124"/>
      <c r="EY27" s="124"/>
      <c r="EZ27" s="124"/>
      <c r="FA27" s="126"/>
      <c r="FB27" s="124"/>
      <c r="FC27" s="128"/>
      <c r="FD27" s="126"/>
      <c r="FE27" s="128"/>
      <c r="FF27" s="128"/>
      <c r="FG27" s="128"/>
      <c r="FH27" s="124"/>
      <c r="FI27" s="124"/>
      <c r="FJ27" s="124"/>
      <c r="FK27" s="124"/>
      <c r="FL27" s="135"/>
      <c r="FM27" s="135"/>
    </row>
    <row r="28" spans="1:169" s="38" customFormat="1" ht="20.25" customHeight="1">
      <c r="A28" s="148">
        <v>14</v>
      </c>
      <c r="B28" s="151" t="s">
        <v>325</v>
      </c>
      <c r="C28" s="124">
        <f t="shared" si="36"/>
        <v>407</v>
      </c>
      <c r="D28" s="124"/>
      <c r="E28" s="124">
        <f t="shared" si="37"/>
        <v>407</v>
      </c>
      <c r="F28" s="124">
        <f t="shared" ref="F28" si="125">G28+J28+AG28</f>
        <v>0</v>
      </c>
      <c r="G28" s="124">
        <f t="shared" ref="G28" si="126">SUM(H28:I28)</f>
        <v>0</v>
      </c>
      <c r="H28" s="124"/>
      <c r="I28" s="124"/>
      <c r="J28" s="124">
        <f t="shared" ref="J28" si="127">SUM(K28:AF28)</f>
        <v>0</v>
      </c>
      <c r="K28" s="124"/>
      <c r="L28" s="124"/>
      <c r="M28" s="124"/>
      <c r="N28" s="124"/>
      <c r="O28" s="124"/>
      <c r="P28" s="124"/>
      <c r="Q28" s="124"/>
      <c r="R28" s="124"/>
      <c r="S28" s="124"/>
      <c r="T28" s="124"/>
      <c r="U28" s="124"/>
      <c r="V28" s="124"/>
      <c r="W28" s="124"/>
      <c r="X28" s="124"/>
      <c r="Y28" s="124"/>
      <c r="Z28" s="124"/>
      <c r="AA28" s="124"/>
      <c r="AB28" s="125"/>
      <c r="AC28" s="124"/>
      <c r="AD28" s="126"/>
      <c r="AE28" s="126"/>
      <c r="AF28" s="126"/>
      <c r="AG28" s="124">
        <f t="shared" ref="AG28" si="128">SUM(AH28:AJ28)</f>
        <v>0</v>
      </c>
      <c r="AH28" s="124"/>
      <c r="AI28" s="124"/>
      <c r="AJ28" s="124"/>
      <c r="AK28" s="124">
        <f t="shared" si="42"/>
        <v>0</v>
      </c>
      <c r="AL28" s="124">
        <f t="shared" ref="AL28" si="129">SUM(AM28:AN28)</f>
        <v>0</v>
      </c>
      <c r="AM28" s="124"/>
      <c r="AN28" s="124"/>
      <c r="AO28" s="124">
        <f t="shared" si="44"/>
        <v>0</v>
      </c>
      <c r="AP28" s="124"/>
      <c r="AQ28" s="124"/>
      <c r="AR28" s="124"/>
      <c r="AS28" s="124"/>
      <c r="AT28" s="124"/>
      <c r="AU28" s="124"/>
      <c r="AV28" s="126"/>
      <c r="AW28" s="124"/>
      <c r="AX28" s="124"/>
      <c r="AY28" s="124"/>
      <c r="AZ28" s="124"/>
      <c r="BA28" s="124"/>
      <c r="BB28" s="124"/>
      <c r="BC28" s="124"/>
      <c r="BD28" s="124"/>
      <c r="BE28" s="124"/>
      <c r="BF28" s="124">
        <f t="shared" ref="BF28" si="130">BG28+BJ28+BK28</f>
        <v>0</v>
      </c>
      <c r="BG28" s="124">
        <f t="shared" ref="BG28" si="131">SUM(BH28:BI28)</f>
        <v>0</v>
      </c>
      <c r="BH28" s="124"/>
      <c r="BI28" s="124"/>
      <c r="BJ28" s="124"/>
      <c r="BK28" s="124"/>
      <c r="BL28" s="124">
        <f t="shared" ref="BL28" si="132">BM28+BP28+BQ28+BR28+BU28</f>
        <v>0</v>
      </c>
      <c r="BM28" s="124">
        <f t="shared" ref="BM28" si="133">SUM(BN28:BO28)</f>
        <v>0</v>
      </c>
      <c r="BN28" s="124"/>
      <c r="BO28" s="124"/>
      <c r="BP28" s="124"/>
      <c r="BQ28" s="124"/>
      <c r="BR28" s="124">
        <f t="shared" ref="BR28" si="134">BS28+BT28</f>
        <v>0</v>
      </c>
      <c r="BS28" s="124"/>
      <c r="BT28" s="124"/>
      <c r="BU28" s="124"/>
      <c r="BV28" s="124">
        <f t="shared" ref="BV28" si="135">BW28+BZ28+CA28</f>
        <v>0</v>
      </c>
      <c r="BW28" s="124"/>
      <c r="BX28" s="124"/>
      <c r="BY28" s="124"/>
      <c r="BZ28" s="124"/>
      <c r="CA28" s="124"/>
      <c r="CB28" s="127">
        <f t="shared" ref="CB28" si="136">CC28+CF28+CG28+CW28</f>
        <v>0</v>
      </c>
      <c r="CC28" s="124">
        <f t="shared" ref="CC28" si="137">SUM(CD28:CE28)</f>
        <v>0</v>
      </c>
      <c r="CD28" s="124"/>
      <c r="CE28" s="124"/>
      <c r="CF28" s="124"/>
      <c r="CG28" s="124">
        <f t="shared" ref="CG28" si="138">SUM(CH28:CW28)</f>
        <v>0</v>
      </c>
      <c r="CH28" s="124"/>
      <c r="CI28" s="124"/>
      <c r="CJ28" s="124"/>
      <c r="CK28" s="124"/>
      <c r="CL28" s="124"/>
      <c r="CM28" s="124"/>
      <c r="CN28" s="124"/>
      <c r="CO28" s="124"/>
      <c r="CP28" s="124"/>
      <c r="CQ28" s="124"/>
      <c r="CR28" s="124"/>
      <c r="CS28" s="124"/>
      <c r="CT28" s="124"/>
      <c r="CU28" s="124"/>
      <c r="CV28" s="124"/>
      <c r="CW28" s="124"/>
      <c r="CX28" s="124">
        <f t="shared" ref="CX28" si="139">CY28+CZ28+DA28</f>
        <v>0</v>
      </c>
      <c r="CY28" s="124"/>
      <c r="CZ28" s="124"/>
      <c r="DA28" s="124"/>
      <c r="DB28" s="124">
        <f t="shared" ref="DB28" si="140">DC28+DD28+DE28</f>
        <v>0</v>
      </c>
      <c r="DC28" s="124">
        <v>0</v>
      </c>
      <c r="DD28" s="124"/>
      <c r="DE28" s="124">
        <v>0</v>
      </c>
      <c r="DF28" s="124">
        <f t="shared" ref="DF28" si="141">DG28+DH28</f>
        <v>0</v>
      </c>
      <c r="DG28" s="124"/>
      <c r="DH28" s="124"/>
      <c r="DI28" s="124">
        <f t="shared" ref="DI28" si="142">DJ28+DM28+DN28+DO28+DP28+EF28+EH28+EG28</f>
        <v>407</v>
      </c>
      <c r="DJ28" s="124">
        <f t="shared" ref="DJ28" si="143">SUM(DK28:DL28)</f>
        <v>0</v>
      </c>
      <c r="DK28" s="124"/>
      <c r="DL28" s="124"/>
      <c r="DM28" s="126"/>
      <c r="DN28" s="124">
        <v>407</v>
      </c>
      <c r="DO28" s="124"/>
      <c r="DP28" s="124"/>
      <c r="DQ28" s="124"/>
      <c r="DR28" s="124"/>
      <c r="DS28" s="126"/>
      <c r="DT28" s="124"/>
      <c r="DU28" s="124"/>
      <c r="DV28" s="124"/>
      <c r="DW28" s="124"/>
      <c r="DX28" s="124"/>
      <c r="DY28" s="124"/>
      <c r="DZ28" s="124"/>
      <c r="EA28" s="126"/>
      <c r="EB28" s="126"/>
      <c r="EC28" s="126"/>
      <c r="ED28" s="124"/>
      <c r="EE28" s="124"/>
      <c r="EF28" s="126"/>
      <c r="EG28" s="124"/>
      <c r="EH28" s="124"/>
      <c r="EI28" s="124"/>
      <c r="EJ28" s="124"/>
      <c r="EK28" s="124"/>
      <c r="EL28" s="124"/>
      <c r="EM28" s="126"/>
      <c r="EN28" s="124"/>
      <c r="EO28" s="124"/>
      <c r="EP28" s="124"/>
      <c r="EQ28" s="124"/>
      <c r="ER28" s="124"/>
      <c r="ES28" s="124"/>
      <c r="ET28" s="124"/>
      <c r="EU28" s="124"/>
      <c r="EV28" s="124"/>
      <c r="EW28" s="124"/>
      <c r="EX28" s="124"/>
      <c r="EY28" s="124"/>
      <c r="EZ28" s="124"/>
      <c r="FA28" s="126"/>
      <c r="FB28" s="124"/>
      <c r="FC28" s="124"/>
      <c r="FD28" s="126"/>
      <c r="FE28" s="128"/>
      <c r="FF28" s="128"/>
      <c r="FG28" s="128"/>
      <c r="FH28" s="124"/>
      <c r="FI28" s="124"/>
      <c r="FJ28" s="124"/>
      <c r="FK28" s="124"/>
      <c r="FL28" s="135"/>
      <c r="FM28" s="135"/>
    </row>
    <row r="29" spans="1:169" s="37" customFormat="1" ht="25.5">
      <c r="A29" s="130">
        <v>3</v>
      </c>
      <c r="B29" s="131" t="s">
        <v>211</v>
      </c>
      <c r="C29" s="132">
        <f t="shared" ref="C29:AH29" si="144">SUM(C30:C42)</f>
        <v>49015.943999999989</v>
      </c>
      <c r="D29" s="132">
        <f t="shared" si="144"/>
        <v>0</v>
      </c>
      <c r="E29" s="132">
        <f t="shared" si="144"/>
        <v>48644.714999999997</v>
      </c>
      <c r="F29" s="132">
        <f t="shared" si="144"/>
        <v>11632.814000000002</v>
      </c>
      <c r="G29" s="132">
        <f t="shared" si="144"/>
        <v>0</v>
      </c>
      <c r="H29" s="132">
        <f t="shared" si="144"/>
        <v>0</v>
      </c>
      <c r="I29" s="132">
        <f t="shared" si="144"/>
        <v>0</v>
      </c>
      <c r="J29" s="132">
        <f t="shared" si="144"/>
        <v>11632.814000000002</v>
      </c>
      <c r="K29" s="132">
        <f t="shared" si="144"/>
        <v>8228.0220000000008</v>
      </c>
      <c r="L29" s="132">
        <f t="shared" si="144"/>
        <v>160.05600000000001</v>
      </c>
      <c r="M29" s="132">
        <f t="shared" si="144"/>
        <v>135.697</v>
      </c>
      <c r="N29" s="132">
        <f t="shared" si="144"/>
        <v>101.08799999999999</v>
      </c>
      <c r="O29" s="132">
        <f t="shared" si="144"/>
        <v>0</v>
      </c>
      <c r="P29" s="132">
        <f t="shared" si="144"/>
        <v>0</v>
      </c>
      <c r="Q29" s="132">
        <f t="shared" si="144"/>
        <v>0</v>
      </c>
      <c r="R29" s="132">
        <f t="shared" si="144"/>
        <v>0</v>
      </c>
      <c r="S29" s="132">
        <f t="shared" si="144"/>
        <v>0</v>
      </c>
      <c r="T29" s="132">
        <f t="shared" si="144"/>
        <v>11.7</v>
      </c>
      <c r="U29" s="132">
        <f t="shared" si="144"/>
        <v>2177.7650000000003</v>
      </c>
      <c r="V29" s="132">
        <f t="shared" si="144"/>
        <v>0</v>
      </c>
      <c r="W29" s="132">
        <f t="shared" si="144"/>
        <v>0</v>
      </c>
      <c r="X29" s="132">
        <f t="shared" si="144"/>
        <v>408.56400000000002</v>
      </c>
      <c r="Y29" s="132">
        <f t="shared" si="144"/>
        <v>0</v>
      </c>
      <c r="Z29" s="132">
        <f t="shared" si="144"/>
        <v>265.58999999999997</v>
      </c>
      <c r="AA29" s="132">
        <f t="shared" si="144"/>
        <v>53.936</v>
      </c>
      <c r="AB29" s="132">
        <f t="shared" si="144"/>
        <v>0</v>
      </c>
      <c r="AC29" s="132">
        <f t="shared" si="144"/>
        <v>90.396000000000001</v>
      </c>
      <c r="AD29" s="132">
        <f t="shared" si="144"/>
        <v>0</v>
      </c>
      <c r="AE29" s="132">
        <f t="shared" si="144"/>
        <v>0</v>
      </c>
      <c r="AF29" s="132">
        <f t="shared" si="144"/>
        <v>0</v>
      </c>
      <c r="AG29" s="132">
        <f t="shared" si="144"/>
        <v>0</v>
      </c>
      <c r="AH29" s="132">
        <f t="shared" si="144"/>
        <v>0</v>
      </c>
      <c r="AI29" s="132">
        <f t="shared" ref="AI29:BN29" si="145">SUM(AI30:AI42)</f>
        <v>0</v>
      </c>
      <c r="AJ29" s="132">
        <f t="shared" si="145"/>
        <v>0</v>
      </c>
      <c r="AK29" s="132">
        <f t="shared" si="145"/>
        <v>21802.573999999997</v>
      </c>
      <c r="AL29" s="132">
        <f t="shared" si="145"/>
        <v>21728.992000000002</v>
      </c>
      <c r="AM29" s="132">
        <f t="shared" si="145"/>
        <v>19007</v>
      </c>
      <c r="AN29" s="132">
        <f t="shared" si="145"/>
        <v>2721.9920000000002</v>
      </c>
      <c r="AO29" s="132">
        <f t="shared" si="145"/>
        <v>73.581999999999994</v>
      </c>
      <c r="AP29" s="132">
        <f t="shared" si="145"/>
        <v>0</v>
      </c>
      <c r="AQ29" s="132">
        <f t="shared" si="145"/>
        <v>0</v>
      </c>
      <c r="AR29" s="132">
        <f t="shared" si="145"/>
        <v>0</v>
      </c>
      <c r="AS29" s="132">
        <f t="shared" si="145"/>
        <v>0</v>
      </c>
      <c r="AT29" s="132">
        <f t="shared" si="145"/>
        <v>0</v>
      </c>
      <c r="AU29" s="132">
        <f t="shared" si="145"/>
        <v>0</v>
      </c>
      <c r="AV29" s="132">
        <f t="shared" si="145"/>
        <v>0</v>
      </c>
      <c r="AW29" s="132">
        <f t="shared" si="145"/>
        <v>73.581999999999994</v>
      </c>
      <c r="AX29" s="132">
        <f t="shared" si="145"/>
        <v>0</v>
      </c>
      <c r="AY29" s="132">
        <f t="shared" si="145"/>
        <v>0</v>
      </c>
      <c r="AZ29" s="132">
        <f t="shared" si="145"/>
        <v>0</v>
      </c>
      <c r="BA29" s="132">
        <f t="shared" si="145"/>
        <v>0</v>
      </c>
      <c r="BB29" s="132">
        <f t="shared" si="145"/>
        <v>0</v>
      </c>
      <c r="BC29" s="132">
        <f t="shared" si="145"/>
        <v>0</v>
      </c>
      <c r="BD29" s="132">
        <f t="shared" si="145"/>
        <v>0</v>
      </c>
      <c r="BE29" s="132">
        <f t="shared" si="145"/>
        <v>0</v>
      </c>
      <c r="BF29" s="132">
        <f t="shared" si="145"/>
        <v>0</v>
      </c>
      <c r="BG29" s="132">
        <f t="shared" si="145"/>
        <v>0</v>
      </c>
      <c r="BH29" s="132">
        <f t="shared" si="145"/>
        <v>0</v>
      </c>
      <c r="BI29" s="132">
        <f t="shared" si="145"/>
        <v>0</v>
      </c>
      <c r="BJ29" s="132">
        <f t="shared" si="145"/>
        <v>0</v>
      </c>
      <c r="BK29" s="132">
        <f t="shared" si="145"/>
        <v>0</v>
      </c>
      <c r="BL29" s="132">
        <f t="shared" si="145"/>
        <v>121</v>
      </c>
      <c r="BM29" s="132">
        <f t="shared" si="145"/>
        <v>0</v>
      </c>
      <c r="BN29" s="132">
        <f t="shared" si="145"/>
        <v>0</v>
      </c>
      <c r="BO29" s="132">
        <f t="shared" ref="BO29:CT29" si="146">SUM(BO30:BO42)</f>
        <v>0</v>
      </c>
      <c r="BP29" s="132">
        <f t="shared" si="146"/>
        <v>120</v>
      </c>
      <c r="BQ29" s="132">
        <f t="shared" si="146"/>
        <v>1</v>
      </c>
      <c r="BR29" s="132">
        <f t="shared" si="146"/>
        <v>0</v>
      </c>
      <c r="BS29" s="132">
        <f t="shared" si="146"/>
        <v>0</v>
      </c>
      <c r="BT29" s="132">
        <f t="shared" si="146"/>
        <v>0</v>
      </c>
      <c r="BU29" s="132">
        <f t="shared" si="146"/>
        <v>0</v>
      </c>
      <c r="BV29" s="132">
        <f t="shared" si="146"/>
        <v>1007.145</v>
      </c>
      <c r="BW29" s="132">
        <f t="shared" si="146"/>
        <v>0</v>
      </c>
      <c r="BX29" s="132">
        <f t="shared" si="146"/>
        <v>0</v>
      </c>
      <c r="BY29" s="132">
        <f t="shared" si="146"/>
        <v>0</v>
      </c>
      <c r="BZ29" s="132">
        <f t="shared" si="146"/>
        <v>286.15300000000002</v>
      </c>
      <c r="CA29" s="132">
        <f t="shared" si="146"/>
        <v>720.99199999999996</v>
      </c>
      <c r="CB29" s="132">
        <f t="shared" si="146"/>
        <v>12091.368</v>
      </c>
      <c r="CC29" s="132">
        <f t="shared" si="146"/>
        <v>0</v>
      </c>
      <c r="CD29" s="132">
        <f t="shared" si="146"/>
        <v>0</v>
      </c>
      <c r="CE29" s="132">
        <f t="shared" si="146"/>
        <v>0</v>
      </c>
      <c r="CF29" s="132">
        <f t="shared" si="146"/>
        <v>0</v>
      </c>
      <c r="CG29" s="132">
        <f t="shared" si="146"/>
        <v>12091.368</v>
      </c>
      <c r="CH29" s="132">
        <f t="shared" si="146"/>
        <v>30.864000000000001</v>
      </c>
      <c r="CI29" s="132">
        <f t="shared" si="146"/>
        <v>331.44200000000001</v>
      </c>
      <c r="CJ29" s="132">
        <f t="shared" si="146"/>
        <v>0</v>
      </c>
      <c r="CK29" s="132">
        <f t="shared" si="146"/>
        <v>0</v>
      </c>
      <c r="CL29" s="132">
        <f t="shared" si="146"/>
        <v>63.5</v>
      </c>
      <c r="CM29" s="132">
        <f t="shared" si="146"/>
        <v>2.5</v>
      </c>
      <c r="CN29" s="132">
        <f t="shared" si="146"/>
        <v>12</v>
      </c>
      <c r="CO29" s="132">
        <f t="shared" si="146"/>
        <v>133</v>
      </c>
      <c r="CP29" s="132">
        <f t="shared" si="146"/>
        <v>3.6</v>
      </c>
      <c r="CQ29" s="132">
        <f t="shared" si="146"/>
        <v>0</v>
      </c>
      <c r="CR29" s="132">
        <f t="shared" si="146"/>
        <v>56.6</v>
      </c>
      <c r="CS29" s="132">
        <f t="shared" si="146"/>
        <v>3600.5</v>
      </c>
      <c r="CT29" s="132">
        <f t="shared" si="146"/>
        <v>187.2</v>
      </c>
      <c r="CU29" s="132">
        <f t="shared" ref="CU29:DZ29" si="147">SUM(CU30:CU42)</f>
        <v>7648.1620000000003</v>
      </c>
      <c r="CV29" s="132">
        <f t="shared" si="147"/>
        <v>22</v>
      </c>
      <c r="CW29" s="132">
        <f t="shared" si="147"/>
        <v>0</v>
      </c>
      <c r="CX29" s="132">
        <f t="shared" si="147"/>
        <v>299.7</v>
      </c>
      <c r="CY29" s="132">
        <f t="shared" si="147"/>
        <v>299.7</v>
      </c>
      <c r="CZ29" s="132">
        <f t="shared" si="147"/>
        <v>0</v>
      </c>
      <c r="DA29" s="132">
        <f t="shared" si="147"/>
        <v>0</v>
      </c>
      <c r="DB29" s="132">
        <f t="shared" si="147"/>
        <v>1449.7279999999998</v>
      </c>
      <c r="DC29" s="132">
        <f t="shared" si="147"/>
        <v>128.233</v>
      </c>
      <c r="DD29" s="132">
        <f t="shared" si="147"/>
        <v>0</v>
      </c>
      <c r="DE29" s="132">
        <f t="shared" si="147"/>
        <v>1321.4949999999999</v>
      </c>
      <c r="DF29" s="132">
        <f t="shared" si="147"/>
        <v>0</v>
      </c>
      <c r="DG29" s="132">
        <f t="shared" si="147"/>
        <v>0</v>
      </c>
      <c r="DH29" s="132">
        <f t="shared" si="147"/>
        <v>0</v>
      </c>
      <c r="DI29" s="132">
        <f t="shared" si="147"/>
        <v>138.386</v>
      </c>
      <c r="DJ29" s="132">
        <f t="shared" si="147"/>
        <v>0</v>
      </c>
      <c r="DK29" s="132">
        <f t="shared" si="147"/>
        <v>0</v>
      </c>
      <c r="DL29" s="132">
        <f t="shared" si="147"/>
        <v>0</v>
      </c>
      <c r="DM29" s="132">
        <f t="shared" si="147"/>
        <v>0</v>
      </c>
      <c r="DN29" s="132">
        <f t="shared" si="147"/>
        <v>138.386</v>
      </c>
      <c r="DO29" s="132">
        <f t="shared" si="147"/>
        <v>0</v>
      </c>
      <c r="DP29" s="132">
        <f t="shared" si="147"/>
        <v>0</v>
      </c>
      <c r="DQ29" s="132">
        <f t="shared" si="147"/>
        <v>0</v>
      </c>
      <c r="DR29" s="132">
        <f t="shared" si="147"/>
        <v>13460.819</v>
      </c>
      <c r="DS29" s="132">
        <f t="shared" si="147"/>
        <v>0</v>
      </c>
      <c r="DT29" s="132">
        <f t="shared" si="147"/>
        <v>0</v>
      </c>
      <c r="DU29" s="132">
        <f t="shared" si="147"/>
        <v>0</v>
      </c>
      <c r="DV29" s="132">
        <f t="shared" si="147"/>
        <v>30.864000000000001</v>
      </c>
      <c r="DW29" s="132">
        <f t="shared" si="147"/>
        <v>331.44200000000001</v>
      </c>
      <c r="DX29" s="132">
        <f t="shared" si="147"/>
        <v>1007.145</v>
      </c>
      <c r="DY29" s="132">
        <f t="shared" si="147"/>
        <v>12091.368</v>
      </c>
      <c r="DZ29" s="132">
        <f t="shared" si="147"/>
        <v>0</v>
      </c>
      <c r="EA29" s="132">
        <f t="shared" ref="EA29:FF29" si="148">SUM(EA30:EA42)</f>
        <v>0</v>
      </c>
      <c r="EB29" s="132">
        <f t="shared" si="148"/>
        <v>0</v>
      </c>
      <c r="EC29" s="132">
        <f t="shared" si="148"/>
        <v>0</v>
      </c>
      <c r="ED29" s="132">
        <f t="shared" si="148"/>
        <v>0</v>
      </c>
      <c r="EE29" s="132">
        <f t="shared" si="148"/>
        <v>0</v>
      </c>
      <c r="EF29" s="132">
        <f t="shared" si="148"/>
        <v>0</v>
      </c>
      <c r="EG29" s="132">
        <f t="shared" si="148"/>
        <v>0</v>
      </c>
      <c r="EH29" s="132">
        <f t="shared" si="148"/>
        <v>0</v>
      </c>
      <c r="EI29" s="132">
        <f t="shared" si="148"/>
        <v>0</v>
      </c>
      <c r="EJ29" s="132">
        <f t="shared" si="148"/>
        <v>0</v>
      </c>
      <c r="EK29" s="132">
        <f t="shared" si="148"/>
        <v>0</v>
      </c>
      <c r="EL29" s="132">
        <f t="shared" si="148"/>
        <v>0</v>
      </c>
      <c r="EM29" s="132">
        <f t="shared" si="148"/>
        <v>0</v>
      </c>
      <c r="EN29" s="132">
        <f t="shared" si="148"/>
        <v>0</v>
      </c>
      <c r="EO29" s="132">
        <f t="shared" si="148"/>
        <v>102</v>
      </c>
      <c r="EP29" s="132">
        <f t="shared" si="148"/>
        <v>23019</v>
      </c>
      <c r="EQ29" s="132">
        <f t="shared" si="148"/>
        <v>0</v>
      </c>
      <c r="ER29" s="132">
        <f t="shared" si="148"/>
        <v>0</v>
      </c>
      <c r="ES29" s="132">
        <f t="shared" si="148"/>
        <v>0</v>
      </c>
      <c r="ET29" s="132">
        <f t="shared" si="148"/>
        <v>0</v>
      </c>
      <c r="EU29" s="132">
        <f t="shared" si="148"/>
        <v>0</v>
      </c>
      <c r="EV29" s="132">
        <f t="shared" si="148"/>
        <v>0</v>
      </c>
      <c r="EW29" s="132">
        <f t="shared" si="148"/>
        <v>0</v>
      </c>
      <c r="EX29" s="132">
        <f t="shared" si="148"/>
        <v>0</v>
      </c>
      <c r="EY29" s="132">
        <f t="shared" si="148"/>
        <v>0</v>
      </c>
      <c r="EZ29" s="132">
        <f t="shared" si="148"/>
        <v>23019</v>
      </c>
      <c r="FA29" s="132">
        <f t="shared" si="148"/>
        <v>116</v>
      </c>
      <c r="FB29" s="132">
        <f t="shared" si="148"/>
        <v>0</v>
      </c>
      <c r="FC29" s="132">
        <f t="shared" si="148"/>
        <v>0</v>
      </c>
      <c r="FD29" s="132">
        <f t="shared" si="148"/>
        <v>0</v>
      </c>
      <c r="FE29" s="132">
        <f t="shared" si="148"/>
        <v>371.22899999999998</v>
      </c>
      <c r="FF29" s="132">
        <f t="shared" si="148"/>
        <v>20415</v>
      </c>
      <c r="FG29" s="132">
        <f t="shared" ref="FG29:FJ29" si="149">SUM(FG30:FG42)</f>
        <v>0</v>
      </c>
      <c r="FH29" s="132">
        <f t="shared" si="149"/>
        <v>0</v>
      </c>
      <c r="FI29" s="132">
        <f t="shared" si="149"/>
        <v>20415</v>
      </c>
      <c r="FJ29" s="132">
        <f t="shared" si="149"/>
        <v>371.22899999999998</v>
      </c>
      <c r="FK29" s="132"/>
      <c r="FL29" s="133"/>
      <c r="FM29" s="133"/>
    </row>
    <row r="30" spans="1:169" s="38" customFormat="1" ht="20.25" customHeight="1">
      <c r="A30" s="148">
        <f t="shared" ref="A30:B36" si="150">A16</f>
        <v>1</v>
      </c>
      <c r="B30" s="152" t="str">
        <f t="shared" si="150"/>
        <v>Trường mầm non Kỳ Văn</v>
      </c>
      <c r="C30" s="124">
        <f t="shared" ref="C30:C42" si="151">D30+E30+FE30</f>
        <v>2307.0740000000001</v>
      </c>
      <c r="D30" s="124"/>
      <c r="E30" s="124">
        <f t="shared" ref="E30:E42" si="152">F30+AK30+BF30+BL30+BV30+CB30+CX30+DB30+DF30+DI30+EL30+EO30</f>
        <v>2307.0740000000001</v>
      </c>
      <c r="F30" s="124">
        <f t="shared" ref="F30:F42" si="153">G30+J30+AG30</f>
        <v>0</v>
      </c>
      <c r="G30" s="124">
        <f t="shared" ref="G30:G42" si="154">SUM(H30:I30)</f>
        <v>0</v>
      </c>
      <c r="H30" s="124"/>
      <c r="I30" s="124"/>
      <c r="J30" s="124">
        <f t="shared" ref="J30:J42" si="155">SUM(K30:AF30)</f>
        <v>0</v>
      </c>
      <c r="K30" s="124"/>
      <c r="L30" s="124">
        <v>0</v>
      </c>
      <c r="M30" s="124"/>
      <c r="N30" s="124"/>
      <c r="O30" s="124"/>
      <c r="P30" s="124"/>
      <c r="Q30" s="124"/>
      <c r="R30" s="124"/>
      <c r="S30" s="124"/>
      <c r="T30" s="124"/>
      <c r="U30" s="124"/>
      <c r="V30" s="124"/>
      <c r="W30" s="124"/>
      <c r="X30" s="124"/>
      <c r="Y30" s="124"/>
      <c r="Z30" s="124"/>
      <c r="AA30" s="124"/>
      <c r="AB30" s="125"/>
      <c r="AC30" s="124"/>
      <c r="AD30" s="126"/>
      <c r="AE30" s="126"/>
      <c r="AF30" s="126"/>
      <c r="AG30" s="124">
        <f t="shared" ref="AG30:AG42" si="156">SUM(AH30:AJ30)</f>
        <v>0</v>
      </c>
      <c r="AH30" s="124"/>
      <c r="AI30" s="124"/>
      <c r="AJ30" s="124"/>
      <c r="AK30" s="127">
        <f t="shared" ref="AK30:AK42" si="157">AL30+AO30+BE30+BB30+BC30+BD30</f>
        <v>2307.0740000000001</v>
      </c>
      <c r="AL30" s="124">
        <f t="shared" ref="AL30" si="158">SUM(AM30:AN30)</f>
        <v>2307.0740000000001</v>
      </c>
      <c r="AM30" s="124">
        <v>2054</v>
      </c>
      <c r="AN30" s="127">
        <f>2307.074-AM30</f>
        <v>253.07400000000007</v>
      </c>
      <c r="AO30" s="124">
        <f t="shared" ref="AO30:AO42" si="159">SUM(AP30:BA30)</f>
        <v>0</v>
      </c>
      <c r="AP30" s="124"/>
      <c r="AQ30" s="124"/>
      <c r="AR30" s="124">
        <v>0</v>
      </c>
      <c r="AS30" s="124">
        <v>0</v>
      </c>
      <c r="AT30" s="124"/>
      <c r="AU30" s="124"/>
      <c r="AV30" s="126"/>
      <c r="AW30" s="124"/>
      <c r="AX30" s="124"/>
      <c r="AY30" s="124"/>
      <c r="AZ30" s="124"/>
      <c r="BA30" s="124"/>
      <c r="BB30" s="124"/>
      <c r="BC30" s="124"/>
      <c r="BD30" s="124"/>
      <c r="BE30" s="124"/>
      <c r="BF30" s="124">
        <f t="shared" ref="BF30:BF42" si="160">BG30+BJ30+BK30</f>
        <v>0</v>
      </c>
      <c r="BG30" s="124">
        <f t="shared" ref="BG30:BG42" si="161">SUM(BH30:BI30)</f>
        <v>0</v>
      </c>
      <c r="BH30" s="124"/>
      <c r="BI30" s="124"/>
      <c r="BJ30" s="124"/>
      <c r="BK30" s="124"/>
      <c r="BL30" s="124">
        <f t="shared" ref="BL30:BL42" si="162">BM30+BP30+BQ30+BR30+BU30</f>
        <v>0</v>
      </c>
      <c r="BM30" s="124">
        <f t="shared" ref="BM30:BM42" si="163">SUM(BN30:BO30)</f>
        <v>0</v>
      </c>
      <c r="BN30" s="124"/>
      <c r="BO30" s="124"/>
      <c r="BP30" s="124"/>
      <c r="BQ30" s="124"/>
      <c r="BR30" s="124">
        <f t="shared" ref="BR30:BR42" si="164">BS30+BT30</f>
        <v>0</v>
      </c>
      <c r="BS30" s="124"/>
      <c r="BT30" s="124"/>
      <c r="BU30" s="124"/>
      <c r="BV30" s="124">
        <f t="shared" ref="BV30:BV42" si="165">BW30+BZ30+CA30</f>
        <v>0</v>
      </c>
      <c r="BW30" s="124"/>
      <c r="BX30" s="124"/>
      <c r="BY30" s="124"/>
      <c r="BZ30" s="124"/>
      <c r="CA30" s="124"/>
      <c r="CB30" s="127">
        <f t="shared" ref="CB30:CB42" si="166">CC30+CF30+CG30+CW30</f>
        <v>0</v>
      </c>
      <c r="CC30" s="124">
        <f t="shared" ref="CC30:CC42" si="167">SUM(CD30:CE30)</f>
        <v>0</v>
      </c>
      <c r="CD30" s="124"/>
      <c r="CE30" s="124"/>
      <c r="CF30" s="124"/>
      <c r="CG30" s="124">
        <f t="shared" ref="CG30:CG42" si="168">SUM(CH30:CW30)</f>
        <v>0</v>
      </c>
      <c r="CH30" s="124"/>
      <c r="CI30" s="124"/>
      <c r="CJ30" s="124"/>
      <c r="CK30" s="124"/>
      <c r="CL30" s="124"/>
      <c r="CM30" s="124"/>
      <c r="CN30" s="124"/>
      <c r="CO30" s="124"/>
      <c r="CP30" s="124"/>
      <c r="CQ30" s="124"/>
      <c r="CR30" s="124"/>
      <c r="CS30" s="124"/>
      <c r="CT30" s="124"/>
      <c r="CU30" s="124"/>
      <c r="CV30" s="124"/>
      <c r="CW30" s="124"/>
      <c r="CX30" s="124">
        <f t="shared" ref="CX30:CX42" si="169">CY30+CZ30+DA30</f>
        <v>0</v>
      </c>
      <c r="CY30" s="124"/>
      <c r="CZ30" s="124"/>
      <c r="DA30" s="124"/>
      <c r="DB30" s="124">
        <f t="shared" ref="DB30:DB42" si="170">DC30+DD30+DE30</f>
        <v>0</v>
      </c>
      <c r="DC30" s="124"/>
      <c r="DD30" s="124"/>
      <c r="DE30" s="124"/>
      <c r="DF30" s="124">
        <f t="shared" ref="DF30:DF42" si="171">DG30+DH30</f>
        <v>0</v>
      </c>
      <c r="DG30" s="124"/>
      <c r="DH30" s="124"/>
      <c r="DI30" s="124">
        <f t="shared" ref="DI30:DI42" si="172">DJ30+DM30+DN30+DO30+DP30+EF30+EH30+EG30</f>
        <v>0</v>
      </c>
      <c r="DJ30" s="124">
        <f t="shared" ref="DJ30:DJ42" si="173">SUM(DK30:DL30)</f>
        <v>0</v>
      </c>
      <c r="DK30" s="124"/>
      <c r="DL30" s="124"/>
      <c r="DM30" s="126"/>
      <c r="DN30" s="124"/>
      <c r="DO30" s="124"/>
      <c r="DP30" s="124"/>
      <c r="DQ30" s="124"/>
      <c r="DR30" s="124">
        <f t="shared" ref="DR30:DR37" si="174">SUM(DS30:ED30)</f>
        <v>0</v>
      </c>
      <c r="DS30" s="126">
        <f t="shared" ref="DS30:DS37" si="175">BE30</f>
        <v>0</v>
      </c>
      <c r="DT30" s="124">
        <f t="shared" ref="DT30:DT37" si="176">BA30</f>
        <v>0</v>
      </c>
      <c r="DU30" s="124">
        <v>0</v>
      </c>
      <c r="DV30" s="124">
        <f t="shared" ref="DV30:DW37" si="177">CH30</f>
        <v>0</v>
      </c>
      <c r="DW30" s="124">
        <f t="shared" si="177"/>
        <v>0</v>
      </c>
      <c r="DX30" s="124">
        <f t="shared" ref="DX30:DX37" si="178">BZ30+CA30</f>
        <v>0</v>
      </c>
      <c r="DY30" s="124">
        <f t="shared" ref="DY30:DY37" si="179">CG30</f>
        <v>0</v>
      </c>
      <c r="DZ30" s="124"/>
      <c r="EA30" s="126"/>
      <c r="EB30" s="126">
        <f t="shared" ref="EB30:EB37" si="180">AF30</f>
        <v>0</v>
      </c>
      <c r="EC30" s="126"/>
      <c r="ED30" s="124">
        <f t="shared" ref="ED30:ED37" si="181">AJ30</f>
        <v>0</v>
      </c>
      <c r="EE30" s="124">
        <f t="shared" ref="EE30:EE35" si="182">DQ30-DR30</f>
        <v>0</v>
      </c>
      <c r="EF30" s="126">
        <v>0</v>
      </c>
      <c r="EG30" s="124"/>
      <c r="EH30" s="124">
        <f t="shared" ref="EH30:EH36" si="183">SUM(EI30:EK30)</f>
        <v>0</v>
      </c>
      <c r="EI30" s="124"/>
      <c r="EJ30" s="124"/>
      <c r="EK30" s="124"/>
      <c r="EL30" s="124">
        <f t="shared" ref="EL30:EL35" si="184">EM30+EN30</f>
        <v>0</v>
      </c>
      <c r="EM30" s="126"/>
      <c r="EN30" s="124"/>
      <c r="EO30" s="124">
        <f t="shared" ref="EO30:EO37" si="185">FA30+FB30+FC30</f>
        <v>0</v>
      </c>
      <c r="EP30" s="124">
        <v>0</v>
      </c>
      <c r="EQ30" s="124">
        <f t="shared" ref="EQ30:EQ36" si="186">SUM(ER30:EY30)</f>
        <v>0</v>
      </c>
      <c r="ER30" s="124">
        <f t="shared" ref="ER30:ER37" si="187">EG30</f>
        <v>0</v>
      </c>
      <c r="ES30" s="124">
        <f t="shared" ref="ES30:ES37" si="188">EI30</f>
        <v>0</v>
      </c>
      <c r="ET30" s="124">
        <f t="shared" ref="ET30:ET37" si="189">EJ30</f>
        <v>0</v>
      </c>
      <c r="EU30" s="124">
        <f t="shared" ref="EU30:EU37" si="190">EK30</f>
        <v>0</v>
      </c>
      <c r="EV30" s="124"/>
      <c r="EW30" s="124">
        <f t="shared" ref="EW30:EW37" si="191">AF30</f>
        <v>0</v>
      </c>
      <c r="EX30" s="124">
        <f t="shared" ref="EX30:EX37" si="192">BE30</f>
        <v>0</v>
      </c>
      <c r="EY30" s="124"/>
      <c r="EZ30" s="124">
        <f t="shared" ref="EZ30:EZ37" si="193">EP30-EQ30</f>
        <v>0</v>
      </c>
      <c r="FA30" s="126">
        <f t="shared" ref="FA30:FA37" si="194">ROUND(EZ30*0.5%,0)</f>
        <v>0</v>
      </c>
      <c r="FB30" s="124"/>
      <c r="FC30" s="124">
        <f t="shared" ref="FC30:FC37" si="195">FD30</f>
        <v>0</v>
      </c>
      <c r="FD30" s="126"/>
      <c r="FE30" s="128">
        <f t="shared" ref="FE30:FE37" si="196">FJ30+FK30</f>
        <v>0</v>
      </c>
      <c r="FF30" s="128">
        <v>0</v>
      </c>
      <c r="FG30" s="128">
        <f t="shared" ref="FG30:FG37" si="197">EQ30</f>
        <v>0</v>
      </c>
      <c r="FH30" s="124"/>
      <c r="FI30" s="124">
        <f t="shared" ref="FI30:FI37" si="198">FF30-FG30</f>
        <v>0</v>
      </c>
      <c r="FJ30" s="124"/>
      <c r="FK30" s="124"/>
      <c r="FL30" s="135"/>
      <c r="FM30" s="135"/>
    </row>
    <row r="31" spans="1:169" s="38" customFormat="1" ht="20.25" customHeight="1">
      <c r="A31" s="148">
        <f t="shared" si="150"/>
        <v>2</v>
      </c>
      <c r="B31" s="152" t="str">
        <f t="shared" si="150"/>
        <v>Trường mầm non Kỳ Tây</v>
      </c>
      <c r="C31" s="124">
        <f t="shared" si="151"/>
        <v>2745.6</v>
      </c>
      <c r="D31" s="124"/>
      <c r="E31" s="124">
        <f t="shared" si="152"/>
        <v>2745.6</v>
      </c>
      <c r="F31" s="124">
        <f t="shared" si="153"/>
        <v>0</v>
      </c>
      <c r="G31" s="124">
        <f t="shared" si="154"/>
        <v>0</v>
      </c>
      <c r="H31" s="124"/>
      <c r="I31" s="124"/>
      <c r="J31" s="124">
        <f t="shared" si="155"/>
        <v>0</v>
      </c>
      <c r="K31" s="124"/>
      <c r="L31" s="124"/>
      <c r="M31" s="124"/>
      <c r="N31" s="124"/>
      <c r="O31" s="124"/>
      <c r="P31" s="124"/>
      <c r="Q31" s="124"/>
      <c r="R31" s="124"/>
      <c r="S31" s="124"/>
      <c r="T31" s="124"/>
      <c r="U31" s="124"/>
      <c r="V31" s="124"/>
      <c r="W31" s="124"/>
      <c r="X31" s="124"/>
      <c r="Y31" s="124"/>
      <c r="Z31" s="124"/>
      <c r="AA31" s="124"/>
      <c r="AB31" s="125"/>
      <c r="AC31" s="124"/>
      <c r="AD31" s="126"/>
      <c r="AE31" s="126"/>
      <c r="AF31" s="126"/>
      <c r="AG31" s="124">
        <f t="shared" si="156"/>
        <v>0</v>
      </c>
      <c r="AH31" s="124"/>
      <c r="AI31" s="124"/>
      <c r="AJ31" s="124"/>
      <c r="AK31" s="127">
        <f t="shared" si="157"/>
        <v>2745.6</v>
      </c>
      <c r="AL31" s="124">
        <f>SUM(AM31:AN31)</f>
        <v>2745.6</v>
      </c>
      <c r="AM31" s="124">
        <v>2450</v>
      </c>
      <c r="AN31" s="127">
        <f>2745.6-AM31</f>
        <v>295.59999999999991</v>
      </c>
      <c r="AO31" s="124">
        <f t="shared" si="159"/>
        <v>0</v>
      </c>
      <c r="AP31" s="124"/>
      <c r="AQ31" s="124"/>
      <c r="AR31" s="124">
        <v>0</v>
      </c>
      <c r="AS31" s="124">
        <v>0</v>
      </c>
      <c r="AT31" s="124"/>
      <c r="AU31" s="124"/>
      <c r="AV31" s="126"/>
      <c r="AW31" s="124"/>
      <c r="AX31" s="124"/>
      <c r="AY31" s="124">
        <v>0</v>
      </c>
      <c r="AZ31" s="124"/>
      <c r="BA31" s="124"/>
      <c r="BB31" s="124"/>
      <c r="BC31" s="124"/>
      <c r="BD31" s="124"/>
      <c r="BE31" s="124"/>
      <c r="BF31" s="124">
        <f t="shared" si="160"/>
        <v>0</v>
      </c>
      <c r="BG31" s="124">
        <f t="shared" si="161"/>
        <v>0</v>
      </c>
      <c r="BH31" s="124"/>
      <c r="BI31" s="124"/>
      <c r="BJ31" s="124"/>
      <c r="BK31" s="124"/>
      <c r="BL31" s="124">
        <f t="shared" si="162"/>
        <v>0</v>
      </c>
      <c r="BM31" s="124">
        <f t="shared" si="163"/>
        <v>0</v>
      </c>
      <c r="BN31" s="124"/>
      <c r="BO31" s="124"/>
      <c r="BP31" s="124"/>
      <c r="BQ31" s="124"/>
      <c r="BR31" s="124">
        <f t="shared" si="164"/>
        <v>0</v>
      </c>
      <c r="BS31" s="124"/>
      <c r="BT31" s="124"/>
      <c r="BU31" s="124"/>
      <c r="BV31" s="124">
        <f t="shared" si="165"/>
        <v>0</v>
      </c>
      <c r="BW31" s="124"/>
      <c r="BX31" s="124"/>
      <c r="BY31" s="124"/>
      <c r="BZ31" s="124"/>
      <c r="CA31" s="124"/>
      <c r="CB31" s="127">
        <f t="shared" si="166"/>
        <v>0</v>
      </c>
      <c r="CC31" s="124">
        <f t="shared" si="167"/>
        <v>0</v>
      </c>
      <c r="CD31" s="124"/>
      <c r="CE31" s="124"/>
      <c r="CF31" s="124"/>
      <c r="CG31" s="124">
        <f t="shared" si="168"/>
        <v>0</v>
      </c>
      <c r="CH31" s="124"/>
      <c r="CI31" s="124"/>
      <c r="CJ31" s="124"/>
      <c r="CK31" s="124"/>
      <c r="CL31" s="124"/>
      <c r="CM31" s="124"/>
      <c r="CN31" s="124"/>
      <c r="CO31" s="124"/>
      <c r="CP31" s="124"/>
      <c r="CQ31" s="124"/>
      <c r="CR31" s="124"/>
      <c r="CS31" s="124"/>
      <c r="CT31" s="124"/>
      <c r="CU31" s="124"/>
      <c r="CV31" s="124"/>
      <c r="CW31" s="124"/>
      <c r="CX31" s="124">
        <f t="shared" si="169"/>
        <v>0</v>
      </c>
      <c r="CY31" s="124"/>
      <c r="CZ31" s="124"/>
      <c r="DA31" s="124"/>
      <c r="DB31" s="124">
        <f t="shared" si="170"/>
        <v>0</v>
      </c>
      <c r="DC31" s="124"/>
      <c r="DD31" s="124"/>
      <c r="DE31" s="124"/>
      <c r="DF31" s="124">
        <f t="shared" si="171"/>
        <v>0</v>
      </c>
      <c r="DG31" s="124"/>
      <c r="DH31" s="124"/>
      <c r="DI31" s="124">
        <f t="shared" si="172"/>
        <v>0</v>
      </c>
      <c r="DJ31" s="124">
        <f t="shared" si="173"/>
        <v>0</v>
      </c>
      <c r="DK31" s="124"/>
      <c r="DL31" s="124"/>
      <c r="DM31" s="126"/>
      <c r="DN31" s="124"/>
      <c r="DO31" s="124"/>
      <c r="DP31" s="124"/>
      <c r="DQ31" s="124"/>
      <c r="DR31" s="124">
        <f t="shared" si="174"/>
        <v>0</v>
      </c>
      <c r="DS31" s="126">
        <f t="shared" si="175"/>
        <v>0</v>
      </c>
      <c r="DT31" s="124">
        <f t="shared" si="176"/>
        <v>0</v>
      </c>
      <c r="DU31" s="124">
        <v>0</v>
      </c>
      <c r="DV31" s="124">
        <f t="shared" si="177"/>
        <v>0</v>
      </c>
      <c r="DW31" s="124">
        <f t="shared" si="177"/>
        <v>0</v>
      </c>
      <c r="DX31" s="124">
        <f t="shared" si="178"/>
        <v>0</v>
      </c>
      <c r="DY31" s="124">
        <f t="shared" si="179"/>
        <v>0</v>
      </c>
      <c r="DZ31" s="124"/>
      <c r="EA31" s="126"/>
      <c r="EB31" s="126">
        <f t="shared" si="180"/>
        <v>0</v>
      </c>
      <c r="EC31" s="126"/>
      <c r="ED31" s="124">
        <f t="shared" si="181"/>
        <v>0</v>
      </c>
      <c r="EE31" s="124">
        <f t="shared" si="182"/>
        <v>0</v>
      </c>
      <c r="EF31" s="126">
        <v>0</v>
      </c>
      <c r="EG31" s="124"/>
      <c r="EH31" s="124">
        <f t="shared" si="183"/>
        <v>0</v>
      </c>
      <c r="EI31" s="124"/>
      <c r="EJ31" s="124"/>
      <c r="EK31" s="124"/>
      <c r="EL31" s="124">
        <f t="shared" si="184"/>
        <v>0</v>
      </c>
      <c r="EM31" s="126"/>
      <c r="EN31" s="124"/>
      <c r="EO31" s="124">
        <f t="shared" si="185"/>
        <v>0</v>
      </c>
      <c r="EP31" s="124">
        <v>0</v>
      </c>
      <c r="EQ31" s="124">
        <f t="shared" si="186"/>
        <v>0</v>
      </c>
      <c r="ER31" s="124">
        <f t="shared" si="187"/>
        <v>0</v>
      </c>
      <c r="ES31" s="124">
        <f t="shared" si="188"/>
        <v>0</v>
      </c>
      <c r="ET31" s="124">
        <f t="shared" si="189"/>
        <v>0</v>
      </c>
      <c r="EU31" s="124">
        <f t="shared" si="190"/>
        <v>0</v>
      </c>
      <c r="EV31" s="124"/>
      <c r="EW31" s="124">
        <f t="shared" si="191"/>
        <v>0</v>
      </c>
      <c r="EX31" s="124">
        <f t="shared" si="192"/>
        <v>0</v>
      </c>
      <c r="EY31" s="124"/>
      <c r="EZ31" s="124">
        <f t="shared" si="193"/>
        <v>0</v>
      </c>
      <c r="FA31" s="126">
        <f t="shared" si="194"/>
        <v>0</v>
      </c>
      <c r="FB31" s="124"/>
      <c r="FC31" s="124">
        <f t="shared" si="195"/>
        <v>0</v>
      </c>
      <c r="FD31" s="126"/>
      <c r="FE31" s="128">
        <f t="shared" si="196"/>
        <v>0</v>
      </c>
      <c r="FF31" s="128">
        <v>0</v>
      </c>
      <c r="FG31" s="128">
        <f t="shared" si="197"/>
        <v>0</v>
      </c>
      <c r="FH31" s="124"/>
      <c r="FI31" s="124">
        <f t="shared" si="198"/>
        <v>0</v>
      </c>
      <c r="FJ31" s="124"/>
      <c r="FK31" s="124"/>
      <c r="FL31" s="135"/>
      <c r="FM31" s="135"/>
    </row>
    <row r="32" spans="1:169" s="38" customFormat="1" ht="20.25" customHeight="1">
      <c r="A32" s="148">
        <f t="shared" si="150"/>
        <v>3</v>
      </c>
      <c r="B32" s="152" t="str">
        <f t="shared" si="150"/>
        <v>Trường mầm non Kỳ Trung</v>
      </c>
      <c r="C32" s="124">
        <f t="shared" si="151"/>
        <v>1327</v>
      </c>
      <c r="D32" s="124"/>
      <c r="E32" s="124">
        <f t="shared" si="152"/>
        <v>1327</v>
      </c>
      <c r="F32" s="124">
        <f t="shared" si="153"/>
        <v>0</v>
      </c>
      <c r="G32" s="124">
        <f t="shared" si="154"/>
        <v>0</v>
      </c>
      <c r="H32" s="124"/>
      <c r="I32" s="124"/>
      <c r="J32" s="124">
        <f t="shared" si="155"/>
        <v>0</v>
      </c>
      <c r="K32" s="124"/>
      <c r="L32" s="124"/>
      <c r="M32" s="124"/>
      <c r="N32" s="124"/>
      <c r="O32" s="124"/>
      <c r="P32" s="124"/>
      <c r="Q32" s="124"/>
      <c r="R32" s="124"/>
      <c r="S32" s="124"/>
      <c r="T32" s="124"/>
      <c r="U32" s="124"/>
      <c r="V32" s="124"/>
      <c r="W32" s="124"/>
      <c r="X32" s="124"/>
      <c r="Y32" s="124"/>
      <c r="Z32" s="124"/>
      <c r="AA32" s="124"/>
      <c r="AB32" s="125"/>
      <c r="AC32" s="124"/>
      <c r="AD32" s="126"/>
      <c r="AE32" s="126"/>
      <c r="AF32" s="126"/>
      <c r="AG32" s="124">
        <f t="shared" si="156"/>
        <v>0</v>
      </c>
      <c r="AH32" s="124"/>
      <c r="AI32" s="124"/>
      <c r="AJ32" s="124"/>
      <c r="AK32" s="127">
        <f t="shared" si="157"/>
        <v>1327</v>
      </c>
      <c r="AL32" s="124">
        <f t="shared" ref="AL32:AL36" si="199">SUM(AM32:AN32)</f>
        <v>1327</v>
      </c>
      <c r="AM32" s="124">
        <v>1120</v>
      </c>
      <c r="AN32" s="127">
        <f>1327-AM32</f>
        <v>207</v>
      </c>
      <c r="AO32" s="124">
        <f t="shared" si="159"/>
        <v>0</v>
      </c>
      <c r="AP32" s="124"/>
      <c r="AQ32" s="124"/>
      <c r="AR32" s="124">
        <v>0</v>
      </c>
      <c r="AS32" s="124"/>
      <c r="AT32" s="124"/>
      <c r="AU32" s="124"/>
      <c r="AV32" s="126"/>
      <c r="AW32" s="124"/>
      <c r="AX32" s="124"/>
      <c r="AY32" s="124"/>
      <c r="AZ32" s="124"/>
      <c r="BA32" s="124"/>
      <c r="BB32" s="124"/>
      <c r="BC32" s="124"/>
      <c r="BD32" s="124"/>
      <c r="BE32" s="124"/>
      <c r="BF32" s="124">
        <f t="shared" si="160"/>
        <v>0</v>
      </c>
      <c r="BG32" s="124">
        <f t="shared" si="161"/>
        <v>0</v>
      </c>
      <c r="BH32" s="124"/>
      <c r="BI32" s="124"/>
      <c r="BJ32" s="124"/>
      <c r="BK32" s="124"/>
      <c r="BL32" s="124">
        <f t="shared" si="162"/>
        <v>0</v>
      </c>
      <c r="BM32" s="124">
        <f t="shared" si="163"/>
        <v>0</v>
      </c>
      <c r="BN32" s="124"/>
      <c r="BO32" s="124"/>
      <c r="BP32" s="124"/>
      <c r="BQ32" s="124"/>
      <c r="BR32" s="124">
        <f t="shared" si="164"/>
        <v>0</v>
      </c>
      <c r="BS32" s="124"/>
      <c r="BT32" s="124"/>
      <c r="BU32" s="124"/>
      <c r="BV32" s="124">
        <f t="shared" si="165"/>
        <v>0</v>
      </c>
      <c r="BW32" s="124"/>
      <c r="BX32" s="124"/>
      <c r="BY32" s="124"/>
      <c r="BZ32" s="124"/>
      <c r="CA32" s="124"/>
      <c r="CB32" s="127">
        <f t="shared" si="166"/>
        <v>0</v>
      </c>
      <c r="CC32" s="124">
        <f t="shared" si="167"/>
        <v>0</v>
      </c>
      <c r="CD32" s="124"/>
      <c r="CE32" s="124"/>
      <c r="CF32" s="124"/>
      <c r="CG32" s="124">
        <f t="shared" si="168"/>
        <v>0</v>
      </c>
      <c r="CH32" s="124"/>
      <c r="CI32" s="124"/>
      <c r="CJ32" s="124"/>
      <c r="CK32" s="124"/>
      <c r="CL32" s="124"/>
      <c r="CM32" s="124"/>
      <c r="CN32" s="124"/>
      <c r="CO32" s="124"/>
      <c r="CP32" s="124"/>
      <c r="CQ32" s="124"/>
      <c r="CR32" s="124"/>
      <c r="CS32" s="124"/>
      <c r="CT32" s="124"/>
      <c r="CU32" s="124"/>
      <c r="CV32" s="124"/>
      <c r="CW32" s="124"/>
      <c r="CX32" s="124">
        <f t="shared" si="169"/>
        <v>0</v>
      </c>
      <c r="CY32" s="124"/>
      <c r="CZ32" s="124"/>
      <c r="DA32" s="124"/>
      <c r="DB32" s="124">
        <f t="shared" si="170"/>
        <v>0</v>
      </c>
      <c r="DC32" s="124"/>
      <c r="DD32" s="124"/>
      <c r="DE32" s="124"/>
      <c r="DF32" s="124">
        <f t="shared" si="171"/>
        <v>0</v>
      </c>
      <c r="DG32" s="124"/>
      <c r="DH32" s="124"/>
      <c r="DI32" s="124">
        <f t="shared" si="172"/>
        <v>0</v>
      </c>
      <c r="DJ32" s="124">
        <f t="shared" si="173"/>
        <v>0</v>
      </c>
      <c r="DK32" s="124"/>
      <c r="DL32" s="124"/>
      <c r="DM32" s="126"/>
      <c r="DN32" s="124"/>
      <c r="DO32" s="124"/>
      <c r="DP32" s="124"/>
      <c r="DQ32" s="124"/>
      <c r="DR32" s="124">
        <f t="shared" si="174"/>
        <v>0</v>
      </c>
      <c r="DS32" s="126">
        <f t="shared" si="175"/>
        <v>0</v>
      </c>
      <c r="DT32" s="124">
        <f t="shared" si="176"/>
        <v>0</v>
      </c>
      <c r="DU32" s="124">
        <v>0</v>
      </c>
      <c r="DV32" s="124">
        <f t="shared" si="177"/>
        <v>0</v>
      </c>
      <c r="DW32" s="124">
        <f t="shared" si="177"/>
        <v>0</v>
      </c>
      <c r="DX32" s="124">
        <f t="shared" si="178"/>
        <v>0</v>
      </c>
      <c r="DY32" s="124">
        <f t="shared" si="179"/>
        <v>0</v>
      </c>
      <c r="DZ32" s="124"/>
      <c r="EA32" s="126"/>
      <c r="EB32" s="126">
        <f t="shared" si="180"/>
        <v>0</v>
      </c>
      <c r="EC32" s="126"/>
      <c r="ED32" s="124">
        <f t="shared" si="181"/>
        <v>0</v>
      </c>
      <c r="EE32" s="124">
        <f t="shared" si="182"/>
        <v>0</v>
      </c>
      <c r="EF32" s="126">
        <v>0</v>
      </c>
      <c r="EG32" s="124"/>
      <c r="EH32" s="124">
        <f t="shared" si="183"/>
        <v>0</v>
      </c>
      <c r="EI32" s="124"/>
      <c r="EJ32" s="124"/>
      <c r="EK32" s="124"/>
      <c r="EL32" s="124">
        <f t="shared" si="184"/>
        <v>0</v>
      </c>
      <c r="EM32" s="126"/>
      <c r="EN32" s="124"/>
      <c r="EO32" s="124">
        <f t="shared" si="185"/>
        <v>0</v>
      </c>
      <c r="EP32" s="124">
        <v>0</v>
      </c>
      <c r="EQ32" s="124">
        <f t="shared" si="186"/>
        <v>0</v>
      </c>
      <c r="ER32" s="124">
        <f t="shared" si="187"/>
        <v>0</v>
      </c>
      <c r="ES32" s="124">
        <f t="shared" si="188"/>
        <v>0</v>
      </c>
      <c r="ET32" s="124">
        <f t="shared" si="189"/>
        <v>0</v>
      </c>
      <c r="EU32" s="124">
        <f t="shared" si="190"/>
        <v>0</v>
      </c>
      <c r="EV32" s="124"/>
      <c r="EW32" s="124">
        <f t="shared" si="191"/>
        <v>0</v>
      </c>
      <c r="EX32" s="124">
        <f t="shared" si="192"/>
        <v>0</v>
      </c>
      <c r="EY32" s="124"/>
      <c r="EZ32" s="124">
        <f t="shared" si="193"/>
        <v>0</v>
      </c>
      <c r="FA32" s="126">
        <f t="shared" si="194"/>
        <v>0</v>
      </c>
      <c r="FB32" s="124"/>
      <c r="FC32" s="124">
        <f t="shared" si="195"/>
        <v>0</v>
      </c>
      <c r="FD32" s="126"/>
      <c r="FE32" s="128">
        <f t="shared" si="196"/>
        <v>0</v>
      </c>
      <c r="FF32" s="128">
        <v>0</v>
      </c>
      <c r="FG32" s="128">
        <f t="shared" si="197"/>
        <v>0</v>
      </c>
      <c r="FH32" s="124"/>
      <c r="FI32" s="124">
        <f t="shared" si="198"/>
        <v>0</v>
      </c>
      <c r="FJ32" s="124"/>
      <c r="FK32" s="124"/>
      <c r="FL32" s="135"/>
      <c r="FM32" s="135"/>
    </row>
    <row r="33" spans="1:169" s="38" customFormat="1" ht="20.25" customHeight="1">
      <c r="A33" s="148">
        <f t="shared" si="150"/>
        <v>4</v>
      </c>
      <c r="B33" s="152" t="str">
        <f t="shared" si="150"/>
        <v>Trường tiểu học Kỳ Tây</v>
      </c>
      <c r="C33" s="124">
        <f t="shared" si="151"/>
        <v>3288.6</v>
      </c>
      <c r="D33" s="124"/>
      <c r="E33" s="124">
        <f t="shared" si="152"/>
        <v>3288.6</v>
      </c>
      <c r="F33" s="124">
        <f t="shared" si="153"/>
        <v>0</v>
      </c>
      <c r="G33" s="124">
        <f t="shared" si="154"/>
        <v>0</v>
      </c>
      <c r="H33" s="124"/>
      <c r="I33" s="124"/>
      <c r="J33" s="124">
        <f t="shared" si="155"/>
        <v>0</v>
      </c>
      <c r="K33" s="124"/>
      <c r="L33" s="124"/>
      <c r="M33" s="124"/>
      <c r="N33" s="124"/>
      <c r="O33" s="124"/>
      <c r="P33" s="124"/>
      <c r="Q33" s="124"/>
      <c r="R33" s="124"/>
      <c r="S33" s="124"/>
      <c r="T33" s="124"/>
      <c r="U33" s="124"/>
      <c r="V33" s="124"/>
      <c r="W33" s="124"/>
      <c r="X33" s="124"/>
      <c r="Y33" s="124"/>
      <c r="Z33" s="124"/>
      <c r="AA33" s="124"/>
      <c r="AB33" s="125"/>
      <c r="AC33" s="124"/>
      <c r="AD33" s="126"/>
      <c r="AE33" s="126"/>
      <c r="AF33" s="126"/>
      <c r="AG33" s="124">
        <f t="shared" si="156"/>
        <v>0</v>
      </c>
      <c r="AH33" s="124"/>
      <c r="AI33" s="124"/>
      <c r="AJ33" s="124"/>
      <c r="AK33" s="127">
        <f t="shared" si="157"/>
        <v>3288.6</v>
      </c>
      <c r="AL33" s="124">
        <f t="shared" si="199"/>
        <v>3272.6880000000001</v>
      </c>
      <c r="AM33" s="124">
        <v>2899</v>
      </c>
      <c r="AN33" s="127">
        <f>3288.6-AM33-AO33</f>
        <v>373.68799999999993</v>
      </c>
      <c r="AO33" s="124">
        <f t="shared" si="159"/>
        <v>15.912000000000001</v>
      </c>
      <c r="AP33" s="124"/>
      <c r="AQ33" s="124"/>
      <c r="AR33" s="124"/>
      <c r="AS33" s="124">
        <v>0</v>
      </c>
      <c r="AT33" s="124">
        <v>0</v>
      </c>
      <c r="AU33" s="124"/>
      <c r="AV33" s="126"/>
      <c r="AW33" s="124">
        <v>15.912000000000001</v>
      </c>
      <c r="AX33" s="124">
        <v>0</v>
      </c>
      <c r="AY33" s="124">
        <v>0</v>
      </c>
      <c r="AZ33" s="124"/>
      <c r="BA33" s="124"/>
      <c r="BB33" s="124"/>
      <c r="BC33" s="124"/>
      <c r="BD33" s="124"/>
      <c r="BE33" s="124"/>
      <c r="BF33" s="124">
        <f t="shared" si="160"/>
        <v>0</v>
      </c>
      <c r="BG33" s="124">
        <f t="shared" si="161"/>
        <v>0</v>
      </c>
      <c r="BH33" s="124"/>
      <c r="BI33" s="124"/>
      <c r="BJ33" s="124"/>
      <c r="BK33" s="124"/>
      <c r="BL33" s="124">
        <f t="shared" si="162"/>
        <v>0</v>
      </c>
      <c r="BM33" s="124">
        <f t="shared" si="163"/>
        <v>0</v>
      </c>
      <c r="BN33" s="124"/>
      <c r="BO33" s="124"/>
      <c r="BP33" s="124"/>
      <c r="BQ33" s="124"/>
      <c r="BR33" s="124">
        <f t="shared" si="164"/>
        <v>0</v>
      </c>
      <c r="BS33" s="124"/>
      <c r="BT33" s="124"/>
      <c r="BU33" s="124"/>
      <c r="BV33" s="124">
        <f t="shared" si="165"/>
        <v>0</v>
      </c>
      <c r="BW33" s="124"/>
      <c r="BX33" s="124"/>
      <c r="BY33" s="124"/>
      <c r="BZ33" s="124"/>
      <c r="CA33" s="124"/>
      <c r="CB33" s="127">
        <f t="shared" si="166"/>
        <v>0</v>
      </c>
      <c r="CC33" s="124">
        <f t="shared" si="167"/>
        <v>0</v>
      </c>
      <c r="CD33" s="124"/>
      <c r="CE33" s="124"/>
      <c r="CF33" s="124"/>
      <c r="CG33" s="124">
        <f t="shared" si="168"/>
        <v>0</v>
      </c>
      <c r="CH33" s="124"/>
      <c r="CI33" s="124"/>
      <c r="CJ33" s="124"/>
      <c r="CK33" s="124"/>
      <c r="CL33" s="124"/>
      <c r="CM33" s="124"/>
      <c r="CN33" s="124"/>
      <c r="CO33" s="124"/>
      <c r="CP33" s="124"/>
      <c r="CQ33" s="124"/>
      <c r="CR33" s="124"/>
      <c r="CS33" s="124"/>
      <c r="CT33" s="124"/>
      <c r="CU33" s="124"/>
      <c r="CV33" s="124"/>
      <c r="CW33" s="124"/>
      <c r="CX33" s="124">
        <f t="shared" si="169"/>
        <v>0</v>
      </c>
      <c r="CY33" s="124"/>
      <c r="CZ33" s="124"/>
      <c r="DA33" s="124"/>
      <c r="DB33" s="124">
        <f t="shared" si="170"/>
        <v>0</v>
      </c>
      <c r="DC33" s="124"/>
      <c r="DD33" s="124"/>
      <c r="DE33" s="124"/>
      <c r="DF33" s="124">
        <f t="shared" si="171"/>
        <v>0</v>
      </c>
      <c r="DG33" s="124"/>
      <c r="DH33" s="124"/>
      <c r="DI33" s="124">
        <f t="shared" si="172"/>
        <v>0</v>
      </c>
      <c r="DJ33" s="124">
        <f t="shared" si="173"/>
        <v>0</v>
      </c>
      <c r="DK33" s="124"/>
      <c r="DL33" s="124"/>
      <c r="DM33" s="126"/>
      <c r="DN33" s="124"/>
      <c r="DO33" s="124"/>
      <c r="DP33" s="124"/>
      <c r="DQ33" s="124"/>
      <c r="DR33" s="124">
        <f t="shared" si="174"/>
        <v>0</v>
      </c>
      <c r="DS33" s="126">
        <f t="shared" si="175"/>
        <v>0</v>
      </c>
      <c r="DT33" s="124">
        <f t="shared" si="176"/>
        <v>0</v>
      </c>
      <c r="DU33" s="124">
        <v>0</v>
      </c>
      <c r="DV33" s="124">
        <f t="shared" si="177"/>
        <v>0</v>
      </c>
      <c r="DW33" s="124">
        <f t="shared" si="177"/>
        <v>0</v>
      </c>
      <c r="DX33" s="124">
        <f t="shared" si="178"/>
        <v>0</v>
      </c>
      <c r="DY33" s="124">
        <f t="shared" si="179"/>
        <v>0</v>
      </c>
      <c r="DZ33" s="124"/>
      <c r="EA33" s="126"/>
      <c r="EB33" s="126">
        <f t="shared" si="180"/>
        <v>0</v>
      </c>
      <c r="EC33" s="126"/>
      <c r="ED33" s="124">
        <f t="shared" si="181"/>
        <v>0</v>
      </c>
      <c r="EE33" s="124">
        <f t="shared" si="182"/>
        <v>0</v>
      </c>
      <c r="EF33" s="126">
        <v>0</v>
      </c>
      <c r="EG33" s="124"/>
      <c r="EH33" s="124">
        <f t="shared" si="183"/>
        <v>0</v>
      </c>
      <c r="EI33" s="124"/>
      <c r="EJ33" s="124"/>
      <c r="EK33" s="124"/>
      <c r="EL33" s="124">
        <f t="shared" si="184"/>
        <v>0</v>
      </c>
      <c r="EM33" s="126"/>
      <c r="EN33" s="124"/>
      <c r="EO33" s="124">
        <f t="shared" si="185"/>
        <v>0</v>
      </c>
      <c r="EP33" s="124">
        <v>0</v>
      </c>
      <c r="EQ33" s="124">
        <f t="shared" si="186"/>
        <v>0</v>
      </c>
      <c r="ER33" s="124">
        <f t="shared" si="187"/>
        <v>0</v>
      </c>
      <c r="ES33" s="124">
        <f t="shared" si="188"/>
        <v>0</v>
      </c>
      <c r="ET33" s="124">
        <f t="shared" si="189"/>
        <v>0</v>
      </c>
      <c r="EU33" s="124">
        <f t="shared" si="190"/>
        <v>0</v>
      </c>
      <c r="EV33" s="124"/>
      <c r="EW33" s="124">
        <f t="shared" si="191"/>
        <v>0</v>
      </c>
      <c r="EX33" s="124">
        <f t="shared" si="192"/>
        <v>0</v>
      </c>
      <c r="EY33" s="124"/>
      <c r="EZ33" s="124">
        <f t="shared" si="193"/>
        <v>0</v>
      </c>
      <c r="FA33" s="126">
        <f t="shared" si="194"/>
        <v>0</v>
      </c>
      <c r="FB33" s="124"/>
      <c r="FC33" s="124">
        <f t="shared" si="195"/>
        <v>0</v>
      </c>
      <c r="FD33" s="126"/>
      <c r="FE33" s="128">
        <f t="shared" si="196"/>
        <v>0</v>
      </c>
      <c r="FF33" s="128">
        <v>0</v>
      </c>
      <c r="FG33" s="128">
        <f t="shared" si="197"/>
        <v>0</v>
      </c>
      <c r="FH33" s="124"/>
      <c r="FI33" s="124">
        <f t="shared" si="198"/>
        <v>0</v>
      </c>
      <c r="FJ33" s="124"/>
      <c r="FK33" s="124"/>
      <c r="FL33" s="135"/>
      <c r="FM33" s="135"/>
    </row>
    <row r="34" spans="1:169" s="38" customFormat="1" ht="20.25" customHeight="1">
      <c r="A34" s="148">
        <f t="shared" si="150"/>
        <v>5</v>
      </c>
      <c r="B34" s="152" t="str">
        <f t="shared" si="150"/>
        <v xml:space="preserve">Trường TH &amp; THCS Kỳ Văn </v>
      </c>
      <c r="C34" s="124">
        <f t="shared" ref="C34:C35" si="200">D34+E34+FE34</f>
        <v>7633</v>
      </c>
      <c r="D34" s="124"/>
      <c r="E34" s="124">
        <f t="shared" ref="E34" si="201">F34+AK34+BF34+BL34+BV34+CB34+CX34+DB34+DF34+DI34+EL34+EO34</f>
        <v>7633</v>
      </c>
      <c r="F34" s="124">
        <f t="shared" si="153"/>
        <v>0</v>
      </c>
      <c r="G34" s="124">
        <f t="shared" si="154"/>
        <v>0</v>
      </c>
      <c r="H34" s="124"/>
      <c r="I34" s="124"/>
      <c r="J34" s="124">
        <f t="shared" si="155"/>
        <v>0</v>
      </c>
      <c r="K34" s="124"/>
      <c r="L34" s="124"/>
      <c r="M34" s="124"/>
      <c r="N34" s="124"/>
      <c r="O34" s="124"/>
      <c r="P34" s="124"/>
      <c r="Q34" s="124"/>
      <c r="R34" s="124"/>
      <c r="S34" s="124"/>
      <c r="T34" s="124"/>
      <c r="U34" s="124"/>
      <c r="V34" s="124"/>
      <c r="W34" s="124"/>
      <c r="X34" s="124"/>
      <c r="Y34" s="124"/>
      <c r="Z34" s="124"/>
      <c r="AA34" s="124"/>
      <c r="AB34" s="125"/>
      <c r="AC34" s="124"/>
      <c r="AD34" s="126"/>
      <c r="AE34" s="126"/>
      <c r="AF34" s="126"/>
      <c r="AG34" s="124">
        <f t="shared" si="156"/>
        <v>0</v>
      </c>
      <c r="AH34" s="124"/>
      <c r="AI34" s="124"/>
      <c r="AJ34" s="124"/>
      <c r="AK34" s="127">
        <f>AL34+AO34+BE34+BB34+BC34+BD34</f>
        <v>7633</v>
      </c>
      <c r="AL34" s="124">
        <f t="shared" si="199"/>
        <v>7608</v>
      </c>
      <c r="AM34" s="124">
        <v>6580</v>
      </c>
      <c r="AN34" s="127">
        <f>8173-AM34-AO34-540</f>
        <v>1028</v>
      </c>
      <c r="AO34" s="124">
        <f t="shared" si="159"/>
        <v>25</v>
      </c>
      <c r="AP34" s="124"/>
      <c r="AQ34" s="124"/>
      <c r="AR34" s="124"/>
      <c r="AS34" s="124"/>
      <c r="AT34" s="124"/>
      <c r="AU34" s="124"/>
      <c r="AV34" s="126"/>
      <c r="AW34" s="124">
        <v>25</v>
      </c>
      <c r="AX34" s="124"/>
      <c r="AY34" s="124"/>
      <c r="AZ34" s="124"/>
      <c r="BA34" s="124"/>
      <c r="BB34" s="124"/>
      <c r="BC34" s="124"/>
      <c r="BD34" s="124"/>
      <c r="BE34" s="124"/>
      <c r="BF34" s="124">
        <f t="shared" si="160"/>
        <v>0</v>
      </c>
      <c r="BG34" s="124">
        <f t="shared" si="161"/>
        <v>0</v>
      </c>
      <c r="BH34" s="124"/>
      <c r="BI34" s="124"/>
      <c r="BJ34" s="124"/>
      <c r="BK34" s="124"/>
      <c r="BL34" s="124">
        <f t="shared" si="162"/>
        <v>0</v>
      </c>
      <c r="BM34" s="124">
        <f t="shared" si="163"/>
        <v>0</v>
      </c>
      <c r="BN34" s="124"/>
      <c r="BO34" s="124"/>
      <c r="BP34" s="124"/>
      <c r="BQ34" s="124"/>
      <c r="BR34" s="124">
        <f t="shared" si="164"/>
        <v>0</v>
      </c>
      <c r="BS34" s="124"/>
      <c r="BT34" s="124"/>
      <c r="BU34" s="124"/>
      <c r="BV34" s="124">
        <f t="shared" si="165"/>
        <v>0</v>
      </c>
      <c r="BW34" s="124"/>
      <c r="BX34" s="124"/>
      <c r="BY34" s="124"/>
      <c r="BZ34" s="124"/>
      <c r="CA34" s="124"/>
      <c r="CB34" s="127">
        <f t="shared" si="166"/>
        <v>0</v>
      </c>
      <c r="CC34" s="124">
        <f t="shared" si="167"/>
        <v>0</v>
      </c>
      <c r="CD34" s="124"/>
      <c r="CE34" s="124"/>
      <c r="CF34" s="124"/>
      <c r="CG34" s="124">
        <f t="shared" si="168"/>
        <v>0</v>
      </c>
      <c r="CH34" s="124"/>
      <c r="CI34" s="124"/>
      <c r="CJ34" s="124"/>
      <c r="CK34" s="124"/>
      <c r="CL34" s="124"/>
      <c r="CM34" s="124"/>
      <c r="CN34" s="124"/>
      <c r="CO34" s="124"/>
      <c r="CP34" s="124"/>
      <c r="CQ34" s="124"/>
      <c r="CR34" s="124"/>
      <c r="CS34" s="124"/>
      <c r="CT34" s="124"/>
      <c r="CU34" s="124"/>
      <c r="CV34" s="124"/>
      <c r="CW34" s="124"/>
      <c r="CX34" s="124">
        <f t="shared" si="169"/>
        <v>0</v>
      </c>
      <c r="CY34" s="124"/>
      <c r="CZ34" s="124"/>
      <c r="DA34" s="124"/>
      <c r="DB34" s="124">
        <f t="shared" si="170"/>
        <v>0</v>
      </c>
      <c r="DC34" s="124"/>
      <c r="DD34" s="124"/>
      <c r="DE34" s="124"/>
      <c r="DF34" s="124">
        <f t="shared" si="171"/>
        <v>0</v>
      </c>
      <c r="DG34" s="124"/>
      <c r="DH34" s="124"/>
      <c r="DI34" s="124">
        <f t="shared" si="172"/>
        <v>0</v>
      </c>
      <c r="DJ34" s="124">
        <f t="shared" si="173"/>
        <v>0</v>
      </c>
      <c r="DK34" s="124"/>
      <c r="DL34" s="124"/>
      <c r="DM34" s="126"/>
      <c r="DN34" s="124"/>
      <c r="DO34" s="124"/>
      <c r="DP34" s="124"/>
      <c r="DQ34" s="124"/>
      <c r="DR34" s="124">
        <f t="shared" si="174"/>
        <v>0</v>
      </c>
      <c r="DS34" s="126">
        <f t="shared" si="175"/>
        <v>0</v>
      </c>
      <c r="DT34" s="124">
        <f t="shared" si="176"/>
        <v>0</v>
      </c>
      <c r="DU34" s="124">
        <v>0</v>
      </c>
      <c r="DV34" s="124">
        <f t="shared" si="177"/>
        <v>0</v>
      </c>
      <c r="DW34" s="124">
        <f t="shared" si="177"/>
        <v>0</v>
      </c>
      <c r="DX34" s="124">
        <f t="shared" si="178"/>
        <v>0</v>
      </c>
      <c r="DY34" s="124">
        <f t="shared" si="179"/>
        <v>0</v>
      </c>
      <c r="DZ34" s="124"/>
      <c r="EA34" s="126"/>
      <c r="EB34" s="126">
        <f t="shared" si="180"/>
        <v>0</v>
      </c>
      <c r="EC34" s="126"/>
      <c r="ED34" s="124">
        <f t="shared" si="181"/>
        <v>0</v>
      </c>
      <c r="EE34" s="124">
        <f t="shared" si="182"/>
        <v>0</v>
      </c>
      <c r="EF34" s="126">
        <f t="shared" ref="EF34" si="202">ROUND(EE34*6%,0)</f>
        <v>0</v>
      </c>
      <c r="EG34" s="124"/>
      <c r="EH34" s="124">
        <f t="shared" si="183"/>
        <v>0</v>
      </c>
      <c r="EI34" s="124"/>
      <c r="EJ34" s="124"/>
      <c r="EK34" s="124"/>
      <c r="EL34" s="124">
        <f t="shared" si="184"/>
        <v>0</v>
      </c>
      <c r="EM34" s="126"/>
      <c r="EN34" s="124"/>
      <c r="EO34" s="124">
        <f t="shared" si="185"/>
        <v>0</v>
      </c>
      <c r="EP34" s="124">
        <v>0</v>
      </c>
      <c r="EQ34" s="124">
        <f t="shared" si="186"/>
        <v>0</v>
      </c>
      <c r="ER34" s="124">
        <f t="shared" si="187"/>
        <v>0</v>
      </c>
      <c r="ES34" s="124">
        <f t="shared" si="188"/>
        <v>0</v>
      </c>
      <c r="ET34" s="124">
        <f t="shared" si="189"/>
        <v>0</v>
      </c>
      <c r="EU34" s="124">
        <f t="shared" si="190"/>
        <v>0</v>
      </c>
      <c r="EV34" s="124"/>
      <c r="EW34" s="124">
        <f t="shared" si="191"/>
        <v>0</v>
      </c>
      <c r="EX34" s="124">
        <f t="shared" si="192"/>
        <v>0</v>
      </c>
      <c r="EY34" s="124"/>
      <c r="EZ34" s="124">
        <f t="shared" si="193"/>
        <v>0</v>
      </c>
      <c r="FA34" s="126">
        <f t="shared" si="194"/>
        <v>0</v>
      </c>
      <c r="FB34" s="124"/>
      <c r="FC34" s="124">
        <f t="shared" si="195"/>
        <v>0</v>
      </c>
      <c r="FD34" s="126"/>
      <c r="FE34" s="128">
        <f t="shared" si="196"/>
        <v>0</v>
      </c>
      <c r="FF34" s="128">
        <v>0</v>
      </c>
      <c r="FG34" s="128">
        <f t="shared" si="197"/>
        <v>0</v>
      </c>
      <c r="FH34" s="124"/>
      <c r="FI34" s="124">
        <f t="shared" si="198"/>
        <v>0</v>
      </c>
      <c r="FJ34" s="124"/>
      <c r="FK34" s="124"/>
      <c r="FL34" s="135"/>
      <c r="FM34" s="135"/>
    </row>
    <row r="35" spans="1:169" s="38" customFormat="1" ht="20.25" customHeight="1">
      <c r="A35" s="148">
        <f t="shared" si="150"/>
        <v>6</v>
      </c>
      <c r="B35" s="152" t="str">
        <f t="shared" si="150"/>
        <v>Trường TH&amp; THCS Kỳ Trung</v>
      </c>
      <c r="C35" s="124">
        <f t="shared" si="200"/>
        <v>2706</v>
      </c>
      <c r="D35" s="124"/>
      <c r="E35" s="124">
        <f>F35+AK35+BF35+BL35+BV35+CB35+CX35+DB35+DF35+DI35+EL35+EO35</f>
        <v>2706</v>
      </c>
      <c r="F35" s="124">
        <f t="shared" si="153"/>
        <v>0</v>
      </c>
      <c r="G35" s="124">
        <f t="shared" si="154"/>
        <v>0</v>
      </c>
      <c r="H35" s="124"/>
      <c r="I35" s="124"/>
      <c r="J35" s="124">
        <f t="shared" si="155"/>
        <v>0</v>
      </c>
      <c r="K35" s="124"/>
      <c r="L35" s="124"/>
      <c r="M35" s="124"/>
      <c r="N35" s="124"/>
      <c r="O35" s="124"/>
      <c r="P35" s="124"/>
      <c r="Q35" s="124"/>
      <c r="R35" s="124"/>
      <c r="S35" s="124"/>
      <c r="T35" s="124"/>
      <c r="U35" s="124"/>
      <c r="V35" s="124"/>
      <c r="W35" s="124"/>
      <c r="X35" s="124"/>
      <c r="Y35" s="124"/>
      <c r="Z35" s="124"/>
      <c r="AA35" s="124"/>
      <c r="AB35" s="125"/>
      <c r="AC35" s="124"/>
      <c r="AD35" s="126"/>
      <c r="AE35" s="126"/>
      <c r="AF35" s="126"/>
      <c r="AG35" s="124">
        <f t="shared" si="156"/>
        <v>0</v>
      </c>
      <c r="AH35" s="124"/>
      <c r="AI35" s="124"/>
      <c r="AJ35" s="124"/>
      <c r="AK35" s="127">
        <f t="shared" si="157"/>
        <v>2706</v>
      </c>
      <c r="AL35" s="124">
        <f t="shared" si="199"/>
        <v>2684</v>
      </c>
      <c r="AM35" s="124">
        <v>2384</v>
      </c>
      <c r="AN35" s="127">
        <f>2706-AM35-AO35</f>
        <v>300</v>
      </c>
      <c r="AO35" s="124">
        <f t="shared" si="159"/>
        <v>22</v>
      </c>
      <c r="AP35" s="124"/>
      <c r="AQ35" s="124"/>
      <c r="AR35" s="124"/>
      <c r="AS35" s="124"/>
      <c r="AT35" s="124"/>
      <c r="AU35" s="124"/>
      <c r="AV35" s="126"/>
      <c r="AW35" s="124">
        <v>22</v>
      </c>
      <c r="AX35" s="124"/>
      <c r="AY35" s="124"/>
      <c r="AZ35" s="124"/>
      <c r="BA35" s="124"/>
      <c r="BB35" s="124"/>
      <c r="BC35" s="124"/>
      <c r="BD35" s="124"/>
      <c r="BE35" s="124"/>
      <c r="BF35" s="124">
        <f t="shared" si="160"/>
        <v>0</v>
      </c>
      <c r="BG35" s="124">
        <f t="shared" si="161"/>
        <v>0</v>
      </c>
      <c r="BH35" s="124"/>
      <c r="BI35" s="124"/>
      <c r="BJ35" s="124"/>
      <c r="BK35" s="124"/>
      <c r="BL35" s="124">
        <f t="shared" si="162"/>
        <v>0</v>
      </c>
      <c r="BM35" s="124">
        <f t="shared" si="163"/>
        <v>0</v>
      </c>
      <c r="BN35" s="124"/>
      <c r="BO35" s="124"/>
      <c r="BP35" s="124"/>
      <c r="BQ35" s="124"/>
      <c r="BR35" s="124">
        <f t="shared" si="164"/>
        <v>0</v>
      </c>
      <c r="BS35" s="124"/>
      <c r="BT35" s="124"/>
      <c r="BU35" s="124"/>
      <c r="BV35" s="124">
        <f t="shared" si="165"/>
        <v>0</v>
      </c>
      <c r="BW35" s="124"/>
      <c r="BX35" s="124"/>
      <c r="BY35" s="124"/>
      <c r="BZ35" s="124"/>
      <c r="CA35" s="124"/>
      <c r="CB35" s="127">
        <f t="shared" si="166"/>
        <v>0</v>
      </c>
      <c r="CC35" s="124">
        <f t="shared" si="167"/>
        <v>0</v>
      </c>
      <c r="CD35" s="124"/>
      <c r="CE35" s="124"/>
      <c r="CF35" s="124"/>
      <c r="CG35" s="124">
        <f t="shared" si="168"/>
        <v>0</v>
      </c>
      <c r="CH35" s="124"/>
      <c r="CI35" s="124"/>
      <c r="CJ35" s="124"/>
      <c r="CK35" s="124"/>
      <c r="CL35" s="124"/>
      <c r="CM35" s="124"/>
      <c r="CN35" s="124"/>
      <c r="CO35" s="124"/>
      <c r="CP35" s="124"/>
      <c r="CQ35" s="124"/>
      <c r="CR35" s="124"/>
      <c r="CS35" s="124"/>
      <c r="CT35" s="124"/>
      <c r="CU35" s="124"/>
      <c r="CV35" s="124"/>
      <c r="CW35" s="124"/>
      <c r="CX35" s="124">
        <f t="shared" si="169"/>
        <v>0</v>
      </c>
      <c r="CY35" s="124"/>
      <c r="CZ35" s="124"/>
      <c r="DA35" s="124"/>
      <c r="DB35" s="124">
        <f t="shared" si="170"/>
        <v>0</v>
      </c>
      <c r="DC35" s="124"/>
      <c r="DD35" s="124"/>
      <c r="DE35" s="124"/>
      <c r="DF35" s="124">
        <f t="shared" si="171"/>
        <v>0</v>
      </c>
      <c r="DG35" s="124"/>
      <c r="DH35" s="124"/>
      <c r="DI35" s="124">
        <f t="shared" si="172"/>
        <v>0</v>
      </c>
      <c r="DJ35" s="124">
        <f t="shared" si="173"/>
        <v>0</v>
      </c>
      <c r="DK35" s="124"/>
      <c r="DL35" s="124"/>
      <c r="DM35" s="126"/>
      <c r="DN35" s="124"/>
      <c r="DO35" s="124"/>
      <c r="DP35" s="124"/>
      <c r="DQ35" s="124"/>
      <c r="DR35" s="124">
        <f t="shared" si="174"/>
        <v>0</v>
      </c>
      <c r="DS35" s="126">
        <f t="shared" si="175"/>
        <v>0</v>
      </c>
      <c r="DT35" s="124">
        <f t="shared" si="176"/>
        <v>0</v>
      </c>
      <c r="DU35" s="124">
        <f>AR35+AS35+AT35+AU35</f>
        <v>0</v>
      </c>
      <c r="DV35" s="124">
        <f t="shared" si="177"/>
        <v>0</v>
      </c>
      <c r="DW35" s="124">
        <f t="shared" si="177"/>
        <v>0</v>
      </c>
      <c r="DX35" s="124">
        <f t="shared" si="178"/>
        <v>0</v>
      </c>
      <c r="DY35" s="124">
        <f t="shared" si="179"/>
        <v>0</v>
      </c>
      <c r="DZ35" s="124"/>
      <c r="EA35" s="126"/>
      <c r="EB35" s="126">
        <f t="shared" si="180"/>
        <v>0</v>
      </c>
      <c r="EC35" s="126"/>
      <c r="ED35" s="124">
        <f t="shared" si="181"/>
        <v>0</v>
      </c>
      <c r="EE35" s="124">
        <f t="shared" si="182"/>
        <v>0</v>
      </c>
      <c r="EF35" s="126">
        <f t="shared" ref="EF35" si="203">ROUND(EE35*6%,0)</f>
        <v>0</v>
      </c>
      <c r="EG35" s="124"/>
      <c r="EH35" s="124">
        <f t="shared" si="183"/>
        <v>0</v>
      </c>
      <c r="EI35" s="124"/>
      <c r="EJ35" s="124"/>
      <c r="EK35" s="124"/>
      <c r="EL35" s="124">
        <f t="shared" si="184"/>
        <v>0</v>
      </c>
      <c r="EM35" s="126"/>
      <c r="EN35" s="124"/>
      <c r="EO35" s="124"/>
      <c r="EP35" s="124">
        <f>ROUND((F35+AK35+BF35+BL35+BV35+CB35+CX35+DB35+DF35+DI35+EL35),0)</f>
        <v>2706</v>
      </c>
      <c r="EQ35" s="124">
        <f t="shared" si="186"/>
        <v>0</v>
      </c>
      <c r="ER35" s="124">
        <f t="shared" si="187"/>
        <v>0</v>
      </c>
      <c r="ES35" s="124">
        <f t="shared" si="188"/>
        <v>0</v>
      </c>
      <c r="ET35" s="124">
        <f t="shared" si="189"/>
        <v>0</v>
      </c>
      <c r="EU35" s="124">
        <f t="shared" si="190"/>
        <v>0</v>
      </c>
      <c r="EV35" s="124"/>
      <c r="EW35" s="124">
        <f t="shared" si="191"/>
        <v>0</v>
      </c>
      <c r="EX35" s="124">
        <f t="shared" si="192"/>
        <v>0</v>
      </c>
      <c r="EY35" s="124"/>
      <c r="EZ35" s="124">
        <f t="shared" si="193"/>
        <v>2706</v>
      </c>
      <c r="FA35" s="126">
        <f t="shared" si="194"/>
        <v>14</v>
      </c>
      <c r="FB35" s="124"/>
      <c r="FC35" s="124">
        <f t="shared" si="195"/>
        <v>0</v>
      </c>
      <c r="FD35" s="126"/>
      <c r="FE35" s="128">
        <f t="shared" si="196"/>
        <v>0</v>
      </c>
      <c r="FF35" s="128">
        <v>0</v>
      </c>
      <c r="FG35" s="128">
        <f t="shared" si="197"/>
        <v>0</v>
      </c>
      <c r="FH35" s="124"/>
      <c r="FI35" s="124">
        <f t="shared" si="198"/>
        <v>0</v>
      </c>
      <c r="FJ35" s="124"/>
      <c r="FK35" s="124"/>
      <c r="FL35" s="135"/>
      <c r="FM35" s="135"/>
    </row>
    <row r="36" spans="1:169" s="38" customFormat="1" ht="20.25" customHeight="1">
      <c r="A36" s="148">
        <f t="shared" si="150"/>
        <v>7</v>
      </c>
      <c r="B36" s="152" t="str">
        <f t="shared" si="150"/>
        <v>Trường THCS Kỳ Tây</v>
      </c>
      <c r="C36" s="124">
        <f t="shared" si="151"/>
        <v>1795.3</v>
      </c>
      <c r="D36" s="124"/>
      <c r="E36" s="124">
        <f t="shared" si="152"/>
        <v>1795.3</v>
      </c>
      <c r="F36" s="124">
        <f t="shared" si="153"/>
        <v>0</v>
      </c>
      <c r="G36" s="124">
        <f t="shared" si="154"/>
        <v>0</v>
      </c>
      <c r="H36" s="124"/>
      <c r="I36" s="124"/>
      <c r="J36" s="124">
        <f t="shared" si="155"/>
        <v>0</v>
      </c>
      <c r="K36" s="124"/>
      <c r="L36" s="124"/>
      <c r="M36" s="124"/>
      <c r="N36" s="124"/>
      <c r="O36" s="124"/>
      <c r="P36" s="124"/>
      <c r="Q36" s="124"/>
      <c r="R36" s="124"/>
      <c r="S36" s="124"/>
      <c r="T36" s="124"/>
      <c r="U36" s="124"/>
      <c r="V36" s="124"/>
      <c r="W36" s="124"/>
      <c r="X36" s="124"/>
      <c r="Y36" s="124"/>
      <c r="Z36" s="124"/>
      <c r="AA36" s="124"/>
      <c r="AB36" s="125"/>
      <c r="AC36" s="124"/>
      <c r="AD36" s="126"/>
      <c r="AE36" s="126"/>
      <c r="AF36" s="126"/>
      <c r="AG36" s="124">
        <f t="shared" si="156"/>
        <v>0</v>
      </c>
      <c r="AH36" s="124"/>
      <c r="AI36" s="124"/>
      <c r="AJ36" s="124"/>
      <c r="AK36" s="127">
        <f t="shared" si="157"/>
        <v>1795.3</v>
      </c>
      <c r="AL36" s="124">
        <f t="shared" si="199"/>
        <v>1784.6299999999999</v>
      </c>
      <c r="AM36" s="124">
        <v>1520</v>
      </c>
      <c r="AN36" s="127">
        <f>1795.3-AM36-AO36</f>
        <v>264.62999999999994</v>
      </c>
      <c r="AO36" s="124">
        <f t="shared" si="159"/>
        <v>10.67</v>
      </c>
      <c r="AP36" s="124"/>
      <c r="AQ36" s="124"/>
      <c r="AR36" s="124"/>
      <c r="AS36" s="124">
        <v>0</v>
      </c>
      <c r="AT36" s="124">
        <v>0</v>
      </c>
      <c r="AU36" s="124"/>
      <c r="AV36" s="126"/>
      <c r="AW36" s="124">
        <v>10.67</v>
      </c>
      <c r="AX36" s="124"/>
      <c r="AY36" s="124">
        <v>0</v>
      </c>
      <c r="AZ36" s="124"/>
      <c r="BA36" s="124"/>
      <c r="BB36" s="124"/>
      <c r="BC36" s="124"/>
      <c r="BD36" s="124"/>
      <c r="BE36" s="124"/>
      <c r="BF36" s="124">
        <f t="shared" si="160"/>
        <v>0</v>
      </c>
      <c r="BG36" s="124">
        <f t="shared" si="161"/>
        <v>0</v>
      </c>
      <c r="BH36" s="124"/>
      <c r="BI36" s="124"/>
      <c r="BJ36" s="124"/>
      <c r="BK36" s="124"/>
      <c r="BL36" s="124">
        <f t="shared" si="162"/>
        <v>0</v>
      </c>
      <c r="BM36" s="124">
        <f t="shared" si="163"/>
        <v>0</v>
      </c>
      <c r="BN36" s="124"/>
      <c r="BO36" s="124"/>
      <c r="BP36" s="124"/>
      <c r="BQ36" s="124"/>
      <c r="BR36" s="124">
        <f t="shared" si="164"/>
        <v>0</v>
      </c>
      <c r="BS36" s="124"/>
      <c r="BT36" s="124"/>
      <c r="BU36" s="124"/>
      <c r="BV36" s="124">
        <f t="shared" si="165"/>
        <v>0</v>
      </c>
      <c r="BW36" s="124"/>
      <c r="BX36" s="124"/>
      <c r="BY36" s="124"/>
      <c r="BZ36" s="124"/>
      <c r="CA36" s="124"/>
      <c r="CB36" s="127">
        <f t="shared" si="166"/>
        <v>0</v>
      </c>
      <c r="CC36" s="124">
        <f t="shared" si="167"/>
        <v>0</v>
      </c>
      <c r="CD36" s="124"/>
      <c r="CE36" s="124"/>
      <c r="CF36" s="124"/>
      <c r="CG36" s="124">
        <f t="shared" si="168"/>
        <v>0</v>
      </c>
      <c r="CH36" s="124"/>
      <c r="CI36" s="124"/>
      <c r="CJ36" s="124"/>
      <c r="CK36" s="124"/>
      <c r="CL36" s="124"/>
      <c r="CM36" s="124"/>
      <c r="CN36" s="124"/>
      <c r="CO36" s="124"/>
      <c r="CP36" s="124"/>
      <c r="CQ36" s="124"/>
      <c r="CR36" s="124"/>
      <c r="CS36" s="124"/>
      <c r="CT36" s="124"/>
      <c r="CU36" s="124"/>
      <c r="CV36" s="124"/>
      <c r="CW36" s="124"/>
      <c r="CX36" s="124">
        <f t="shared" si="169"/>
        <v>0</v>
      </c>
      <c r="CY36" s="124"/>
      <c r="CZ36" s="124"/>
      <c r="DA36" s="124"/>
      <c r="DB36" s="124">
        <f t="shared" si="170"/>
        <v>0</v>
      </c>
      <c r="DC36" s="124"/>
      <c r="DD36" s="124"/>
      <c r="DE36" s="124"/>
      <c r="DF36" s="124">
        <f t="shared" si="171"/>
        <v>0</v>
      </c>
      <c r="DG36" s="124"/>
      <c r="DH36" s="124"/>
      <c r="DI36" s="124">
        <f t="shared" si="172"/>
        <v>0</v>
      </c>
      <c r="DJ36" s="124">
        <f t="shared" si="173"/>
        <v>0</v>
      </c>
      <c r="DK36" s="124"/>
      <c r="DL36" s="124"/>
      <c r="DM36" s="126"/>
      <c r="DN36" s="124"/>
      <c r="DO36" s="124"/>
      <c r="DP36" s="124"/>
      <c r="DQ36" s="124"/>
      <c r="DR36" s="124">
        <f t="shared" si="174"/>
        <v>0</v>
      </c>
      <c r="DS36" s="126">
        <f t="shared" si="175"/>
        <v>0</v>
      </c>
      <c r="DT36" s="124">
        <f t="shared" si="176"/>
        <v>0</v>
      </c>
      <c r="DU36" s="124">
        <v>0</v>
      </c>
      <c r="DV36" s="124">
        <f t="shared" si="177"/>
        <v>0</v>
      </c>
      <c r="DW36" s="124">
        <f t="shared" si="177"/>
        <v>0</v>
      </c>
      <c r="DX36" s="124">
        <f t="shared" si="178"/>
        <v>0</v>
      </c>
      <c r="DY36" s="124">
        <f t="shared" si="179"/>
        <v>0</v>
      </c>
      <c r="DZ36" s="124"/>
      <c r="EA36" s="126"/>
      <c r="EB36" s="126">
        <f t="shared" si="180"/>
        <v>0</v>
      </c>
      <c r="EC36" s="126"/>
      <c r="ED36" s="124">
        <f t="shared" si="181"/>
        <v>0</v>
      </c>
      <c r="EE36" s="124"/>
      <c r="EF36" s="126">
        <f t="shared" ref="EF36:EF37" si="204">ROUND(EE36*6%,0)</f>
        <v>0</v>
      </c>
      <c r="EG36" s="124"/>
      <c r="EH36" s="124">
        <f t="shared" si="183"/>
        <v>0</v>
      </c>
      <c r="EI36" s="124"/>
      <c r="EJ36" s="124"/>
      <c r="EK36" s="124"/>
      <c r="EL36" s="124"/>
      <c r="EM36" s="126"/>
      <c r="EN36" s="124"/>
      <c r="EO36" s="124">
        <f t="shared" si="185"/>
        <v>0</v>
      </c>
      <c r="EP36" s="124">
        <v>0</v>
      </c>
      <c r="EQ36" s="124">
        <f t="shared" si="186"/>
        <v>0</v>
      </c>
      <c r="ER36" s="124">
        <f t="shared" si="187"/>
        <v>0</v>
      </c>
      <c r="ES36" s="124">
        <f t="shared" si="188"/>
        <v>0</v>
      </c>
      <c r="ET36" s="124">
        <f t="shared" si="189"/>
        <v>0</v>
      </c>
      <c r="EU36" s="124">
        <f t="shared" si="190"/>
        <v>0</v>
      </c>
      <c r="EV36" s="124"/>
      <c r="EW36" s="124">
        <f t="shared" si="191"/>
        <v>0</v>
      </c>
      <c r="EX36" s="124">
        <f t="shared" si="192"/>
        <v>0</v>
      </c>
      <c r="EY36" s="124"/>
      <c r="EZ36" s="124">
        <f t="shared" si="193"/>
        <v>0</v>
      </c>
      <c r="FA36" s="126">
        <f t="shared" si="194"/>
        <v>0</v>
      </c>
      <c r="FB36" s="124"/>
      <c r="FC36" s="124">
        <f t="shared" si="195"/>
        <v>0</v>
      </c>
      <c r="FD36" s="126"/>
      <c r="FE36" s="128">
        <f t="shared" si="196"/>
        <v>0</v>
      </c>
      <c r="FF36" s="128">
        <v>0</v>
      </c>
      <c r="FG36" s="128">
        <f t="shared" si="197"/>
        <v>0</v>
      </c>
      <c r="FH36" s="124"/>
      <c r="FI36" s="124">
        <f t="shared" si="198"/>
        <v>0</v>
      </c>
      <c r="FJ36" s="124"/>
      <c r="FK36" s="124"/>
      <c r="FL36" s="135"/>
      <c r="FM36" s="135"/>
    </row>
    <row r="37" spans="1:169" s="38" customFormat="1" ht="20.25" customHeight="1">
      <c r="A37" s="148">
        <f t="shared" ref="A37:B37" si="205">A23</f>
        <v>9</v>
      </c>
      <c r="B37" s="152" t="str">
        <f t="shared" si="205"/>
        <v>Văn phòng HĐND-UBND xã</v>
      </c>
      <c r="C37" s="124">
        <f t="shared" si="151"/>
        <v>20785.938999999998</v>
      </c>
      <c r="D37" s="124">
        <v>0</v>
      </c>
      <c r="E37" s="124">
        <f t="shared" si="152"/>
        <v>20414.71</v>
      </c>
      <c r="F37" s="124">
        <f t="shared" si="153"/>
        <v>7093.1970000000001</v>
      </c>
      <c r="G37" s="124">
        <f t="shared" si="154"/>
        <v>0</v>
      </c>
      <c r="H37" s="124"/>
      <c r="I37" s="124"/>
      <c r="J37" s="124">
        <f t="shared" si="155"/>
        <v>7093.1970000000001</v>
      </c>
      <c r="K37" s="124">
        <v>5729</v>
      </c>
      <c r="L37" s="124">
        <v>160.05600000000001</v>
      </c>
      <c r="M37" s="124">
        <v>135.697</v>
      </c>
      <c r="N37" s="124"/>
      <c r="O37" s="124"/>
      <c r="P37" s="124"/>
      <c r="Q37" s="124"/>
      <c r="R37" s="124">
        <v>0</v>
      </c>
      <c r="S37" s="124"/>
      <c r="T37" s="124"/>
      <c r="U37" s="124">
        <f>589.68+70.2</f>
        <v>659.88</v>
      </c>
      <c r="V37" s="124"/>
      <c r="W37" s="124"/>
      <c r="X37" s="124">
        <v>408.56400000000002</v>
      </c>
      <c r="Y37" s="124"/>
      <c r="Z37" s="124"/>
      <c r="AA37" s="124"/>
      <c r="AB37" s="125"/>
      <c r="AC37" s="124"/>
      <c r="AD37" s="126">
        <v>0</v>
      </c>
      <c r="AE37" s="126"/>
      <c r="AF37" s="126">
        <v>0</v>
      </c>
      <c r="AG37" s="124">
        <f t="shared" si="156"/>
        <v>0</v>
      </c>
      <c r="AH37" s="124"/>
      <c r="AI37" s="124"/>
      <c r="AJ37" s="124"/>
      <c r="AK37" s="127">
        <f t="shared" si="157"/>
        <v>0</v>
      </c>
      <c r="AL37" s="124">
        <f t="shared" ref="AL37:AL41" si="206">SUM(AM37:AN37)</f>
        <v>0</v>
      </c>
      <c r="AM37" s="124"/>
      <c r="AN37" s="124"/>
      <c r="AO37" s="124">
        <f t="shared" si="159"/>
        <v>0</v>
      </c>
      <c r="AP37" s="124"/>
      <c r="AQ37" s="124"/>
      <c r="AR37" s="124"/>
      <c r="AS37" s="124"/>
      <c r="AT37" s="124"/>
      <c r="AU37" s="124"/>
      <c r="AV37" s="126"/>
      <c r="AW37" s="124"/>
      <c r="AX37" s="124"/>
      <c r="AY37" s="124"/>
      <c r="AZ37" s="124"/>
      <c r="BA37" s="124"/>
      <c r="BB37" s="124"/>
      <c r="BC37" s="124"/>
      <c r="BD37" s="124"/>
      <c r="BE37" s="124"/>
      <c r="BF37" s="124">
        <f t="shared" si="160"/>
        <v>0</v>
      </c>
      <c r="BG37" s="124">
        <f t="shared" si="161"/>
        <v>0</v>
      </c>
      <c r="BH37" s="124"/>
      <c r="BI37" s="124"/>
      <c r="BJ37" s="124"/>
      <c r="BK37" s="124"/>
      <c r="BL37" s="124">
        <f t="shared" si="162"/>
        <v>121</v>
      </c>
      <c r="BM37" s="124">
        <f t="shared" si="163"/>
        <v>0</v>
      </c>
      <c r="BN37" s="124"/>
      <c r="BO37" s="124"/>
      <c r="BP37" s="124">
        <v>120</v>
      </c>
      <c r="BQ37" s="127">
        <v>1</v>
      </c>
      <c r="BR37" s="124">
        <f t="shared" si="164"/>
        <v>0</v>
      </c>
      <c r="BS37" s="124">
        <v>0</v>
      </c>
      <c r="BT37" s="124"/>
      <c r="BU37" s="124"/>
      <c r="BV37" s="124">
        <f t="shared" si="165"/>
        <v>1007.145</v>
      </c>
      <c r="BW37" s="124"/>
      <c r="BX37" s="124"/>
      <c r="BY37" s="124"/>
      <c r="BZ37" s="124">
        <v>286.15300000000002</v>
      </c>
      <c r="CA37" s="124">
        <v>720.99199999999996</v>
      </c>
      <c r="CB37" s="127">
        <f t="shared" si="166"/>
        <v>12091.368</v>
      </c>
      <c r="CC37" s="124">
        <f t="shared" si="167"/>
        <v>0</v>
      </c>
      <c r="CD37" s="124"/>
      <c r="CE37" s="124"/>
      <c r="CF37" s="124"/>
      <c r="CG37" s="124">
        <f t="shared" si="168"/>
        <v>12091.368</v>
      </c>
      <c r="CH37" s="124">
        <v>30.864000000000001</v>
      </c>
      <c r="CI37" s="124">
        <v>331.44200000000001</v>
      </c>
      <c r="CJ37" s="124"/>
      <c r="CK37" s="124"/>
      <c r="CL37" s="124">
        <v>63.5</v>
      </c>
      <c r="CM37" s="124">
        <v>2.5</v>
      </c>
      <c r="CN37" s="124">
        <v>12</v>
      </c>
      <c r="CO37" s="124">
        <v>133</v>
      </c>
      <c r="CP37" s="124">
        <v>3.6</v>
      </c>
      <c r="CQ37" s="124">
        <v>0</v>
      </c>
      <c r="CR37" s="124">
        <v>56.6</v>
      </c>
      <c r="CS37" s="124">
        <v>3600.5</v>
      </c>
      <c r="CT37" s="124">
        <v>187.2</v>
      </c>
      <c r="CU37" s="124">
        <v>7648.1620000000003</v>
      </c>
      <c r="CV37" s="124">
        <v>22</v>
      </c>
      <c r="CW37" s="124"/>
      <c r="CX37" s="124">
        <f t="shared" si="169"/>
        <v>0</v>
      </c>
      <c r="CY37" s="124"/>
      <c r="CZ37" s="124"/>
      <c r="DA37" s="124"/>
      <c r="DB37" s="124">
        <f t="shared" si="170"/>
        <v>0</v>
      </c>
      <c r="DC37" s="124"/>
      <c r="DD37" s="124"/>
      <c r="DE37" s="124"/>
      <c r="DF37" s="124">
        <f t="shared" si="171"/>
        <v>0</v>
      </c>
      <c r="DG37" s="124">
        <v>0</v>
      </c>
      <c r="DH37" s="124"/>
      <c r="DI37" s="124">
        <f t="shared" si="172"/>
        <v>0</v>
      </c>
      <c r="DJ37" s="124">
        <f t="shared" si="173"/>
        <v>0</v>
      </c>
      <c r="DK37" s="124"/>
      <c r="DL37" s="124"/>
      <c r="DM37" s="126"/>
      <c r="DN37" s="124"/>
      <c r="DO37" s="124">
        <v>0</v>
      </c>
      <c r="DP37" s="124">
        <v>0</v>
      </c>
      <c r="DQ37" s="124"/>
      <c r="DR37" s="124">
        <f t="shared" si="174"/>
        <v>13460.819</v>
      </c>
      <c r="DS37" s="126">
        <f t="shared" si="175"/>
        <v>0</v>
      </c>
      <c r="DT37" s="124">
        <f t="shared" si="176"/>
        <v>0</v>
      </c>
      <c r="DU37" s="124">
        <f t="shared" ref="DU37" si="207">AR37+AS37+AT37+AU37</f>
        <v>0</v>
      </c>
      <c r="DV37" s="124">
        <f t="shared" si="177"/>
        <v>30.864000000000001</v>
      </c>
      <c r="DW37" s="124">
        <f t="shared" si="177"/>
        <v>331.44200000000001</v>
      </c>
      <c r="DX37" s="124">
        <f t="shared" si="178"/>
        <v>1007.145</v>
      </c>
      <c r="DY37" s="124">
        <f t="shared" si="179"/>
        <v>12091.368</v>
      </c>
      <c r="DZ37" s="124"/>
      <c r="EA37" s="126"/>
      <c r="EB37" s="126">
        <f t="shared" si="180"/>
        <v>0</v>
      </c>
      <c r="EC37" s="126"/>
      <c r="ED37" s="124">
        <f t="shared" si="181"/>
        <v>0</v>
      </c>
      <c r="EE37" s="124"/>
      <c r="EF37" s="126">
        <f t="shared" si="204"/>
        <v>0</v>
      </c>
      <c r="EG37" s="124"/>
      <c r="EH37" s="124">
        <f t="shared" ref="EH37" si="208">SUM(EI37:EK37)</f>
        <v>0</v>
      </c>
      <c r="EI37" s="124"/>
      <c r="EJ37" s="124"/>
      <c r="EK37" s="124"/>
      <c r="EL37" s="124"/>
      <c r="EM37" s="126"/>
      <c r="EN37" s="124"/>
      <c r="EO37" s="124">
        <f t="shared" si="185"/>
        <v>102</v>
      </c>
      <c r="EP37" s="124">
        <f t="shared" ref="EP37" si="209">ROUND((F37+AK37+BF37+BL37+BV37+CB37+CX37+DB37+DF37+DI37+EL37),0)</f>
        <v>20313</v>
      </c>
      <c r="EQ37" s="124">
        <f t="shared" ref="EQ37" si="210">SUM(ER37:EY37)</f>
        <v>0</v>
      </c>
      <c r="ER37" s="124">
        <f t="shared" si="187"/>
        <v>0</v>
      </c>
      <c r="ES37" s="124">
        <f t="shared" si="188"/>
        <v>0</v>
      </c>
      <c r="ET37" s="124">
        <f t="shared" si="189"/>
        <v>0</v>
      </c>
      <c r="EU37" s="124">
        <f t="shared" si="190"/>
        <v>0</v>
      </c>
      <c r="EV37" s="124"/>
      <c r="EW37" s="124">
        <f t="shared" si="191"/>
        <v>0</v>
      </c>
      <c r="EX37" s="124">
        <f t="shared" si="192"/>
        <v>0</v>
      </c>
      <c r="EY37" s="124"/>
      <c r="EZ37" s="124">
        <f t="shared" si="193"/>
        <v>20313</v>
      </c>
      <c r="FA37" s="126">
        <f t="shared" si="194"/>
        <v>102</v>
      </c>
      <c r="FB37" s="124"/>
      <c r="FC37" s="124">
        <f t="shared" si="195"/>
        <v>0</v>
      </c>
      <c r="FD37" s="126"/>
      <c r="FE37" s="128">
        <f t="shared" si="196"/>
        <v>371.22899999999998</v>
      </c>
      <c r="FF37" s="128">
        <f t="shared" ref="FF37" si="211">ROUND((F37+AK37+BF37+BL37+BV37+CB37+CX37+DB37+DF37+DI37+EL37+EO37:EO37),0)</f>
        <v>20415</v>
      </c>
      <c r="FG37" s="128">
        <f t="shared" si="197"/>
        <v>0</v>
      </c>
      <c r="FH37" s="124"/>
      <c r="FI37" s="124">
        <f t="shared" si="198"/>
        <v>20415</v>
      </c>
      <c r="FJ37" s="124">
        <v>371.22899999999998</v>
      </c>
      <c r="FK37" s="124"/>
      <c r="FL37" s="135"/>
      <c r="FM37" s="135"/>
    </row>
    <row r="38" spans="1:169" s="38" customFormat="1" ht="20.25" customHeight="1">
      <c r="A38" s="148">
        <f t="shared" ref="A38:B38" si="212">A24</f>
        <v>10</v>
      </c>
      <c r="B38" s="152" t="str">
        <f t="shared" si="212"/>
        <v>Văn phòng Đảng uỷ xã</v>
      </c>
      <c r="C38" s="124">
        <f t="shared" si="151"/>
        <v>2910.0250000000005</v>
      </c>
      <c r="D38" s="124"/>
      <c r="E38" s="124">
        <f t="shared" si="152"/>
        <v>2910.0250000000005</v>
      </c>
      <c r="F38" s="124">
        <f t="shared" si="153"/>
        <v>2910.0250000000005</v>
      </c>
      <c r="G38" s="124">
        <f t="shared" si="154"/>
        <v>0</v>
      </c>
      <c r="H38" s="124"/>
      <c r="I38" s="124"/>
      <c r="J38" s="124">
        <f t="shared" si="155"/>
        <v>2910.0250000000005</v>
      </c>
      <c r="K38" s="124">
        <f>1421.824+232.612+96.867</f>
        <v>1751.3030000000001</v>
      </c>
      <c r="L38" s="124">
        <v>0</v>
      </c>
      <c r="M38" s="124">
        <v>0</v>
      </c>
      <c r="N38" s="124">
        <v>101.08799999999999</v>
      </c>
      <c r="O38" s="124">
        <v>0</v>
      </c>
      <c r="P38" s="124"/>
      <c r="Q38" s="124"/>
      <c r="R38" s="124"/>
      <c r="S38" s="124"/>
      <c r="T38" s="124">
        <v>11.7</v>
      </c>
      <c r="U38" s="124">
        <f>622.908+13.104</f>
        <v>636.01200000000006</v>
      </c>
      <c r="V38" s="124"/>
      <c r="W38" s="124"/>
      <c r="X38" s="124"/>
      <c r="Y38" s="124"/>
      <c r="Z38" s="124">
        <v>265.58999999999997</v>
      </c>
      <c r="AA38" s="124">
        <v>53.936</v>
      </c>
      <c r="AB38" s="125"/>
      <c r="AC38" s="124">
        <v>90.396000000000001</v>
      </c>
      <c r="AD38" s="126"/>
      <c r="AE38" s="126"/>
      <c r="AF38" s="126"/>
      <c r="AG38" s="124">
        <f t="shared" si="156"/>
        <v>0</v>
      </c>
      <c r="AH38" s="124"/>
      <c r="AI38" s="124"/>
      <c r="AJ38" s="124"/>
      <c r="AK38" s="124">
        <f t="shared" si="157"/>
        <v>0</v>
      </c>
      <c r="AL38" s="124">
        <f t="shared" si="206"/>
        <v>0</v>
      </c>
      <c r="AM38" s="124"/>
      <c r="AN38" s="124"/>
      <c r="AO38" s="124">
        <f t="shared" si="159"/>
        <v>0</v>
      </c>
      <c r="AP38" s="124"/>
      <c r="AQ38" s="124"/>
      <c r="AR38" s="124"/>
      <c r="AS38" s="124"/>
      <c r="AT38" s="124"/>
      <c r="AU38" s="124"/>
      <c r="AV38" s="126"/>
      <c r="AW38" s="124"/>
      <c r="AX38" s="124"/>
      <c r="AY38" s="124"/>
      <c r="AZ38" s="124"/>
      <c r="BA38" s="124"/>
      <c r="BB38" s="124"/>
      <c r="BC38" s="124"/>
      <c r="BD38" s="124"/>
      <c r="BE38" s="124"/>
      <c r="BF38" s="124">
        <f t="shared" si="160"/>
        <v>0</v>
      </c>
      <c r="BG38" s="124">
        <f t="shared" si="161"/>
        <v>0</v>
      </c>
      <c r="BH38" s="124"/>
      <c r="BI38" s="124"/>
      <c r="BJ38" s="124"/>
      <c r="BK38" s="124"/>
      <c r="BL38" s="124">
        <f t="shared" si="162"/>
        <v>0</v>
      </c>
      <c r="BM38" s="124">
        <f t="shared" si="163"/>
        <v>0</v>
      </c>
      <c r="BN38" s="124"/>
      <c r="BO38" s="124"/>
      <c r="BP38" s="124"/>
      <c r="BQ38" s="124"/>
      <c r="BR38" s="124">
        <f t="shared" si="164"/>
        <v>0</v>
      </c>
      <c r="BS38" s="124"/>
      <c r="BT38" s="124"/>
      <c r="BU38" s="124"/>
      <c r="BV38" s="124">
        <f t="shared" si="165"/>
        <v>0</v>
      </c>
      <c r="BW38" s="124"/>
      <c r="BX38" s="124"/>
      <c r="BY38" s="124"/>
      <c r="BZ38" s="124"/>
      <c r="CA38" s="124"/>
      <c r="CB38" s="127">
        <f t="shared" si="166"/>
        <v>0</v>
      </c>
      <c r="CC38" s="124">
        <f t="shared" si="167"/>
        <v>0</v>
      </c>
      <c r="CD38" s="124"/>
      <c r="CE38" s="124"/>
      <c r="CF38" s="124"/>
      <c r="CG38" s="124">
        <f t="shared" si="168"/>
        <v>0</v>
      </c>
      <c r="CH38" s="124"/>
      <c r="CI38" s="124"/>
      <c r="CJ38" s="124"/>
      <c r="CK38" s="124"/>
      <c r="CL38" s="124"/>
      <c r="CM38" s="124"/>
      <c r="CN38" s="124"/>
      <c r="CO38" s="124"/>
      <c r="CP38" s="124"/>
      <c r="CQ38" s="124"/>
      <c r="CR38" s="124"/>
      <c r="CS38" s="124"/>
      <c r="CT38" s="124"/>
      <c r="CU38" s="124"/>
      <c r="CV38" s="124"/>
      <c r="CW38" s="124"/>
      <c r="CX38" s="124">
        <f t="shared" si="169"/>
        <v>0</v>
      </c>
      <c r="CY38" s="124"/>
      <c r="CZ38" s="124"/>
      <c r="DA38" s="124"/>
      <c r="DB38" s="124">
        <f t="shared" si="170"/>
        <v>0</v>
      </c>
      <c r="DC38" s="124"/>
      <c r="DD38" s="124"/>
      <c r="DE38" s="124"/>
      <c r="DF38" s="124">
        <f t="shared" si="171"/>
        <v>0</v>
      </c>
      <c r="DG38" s="124"/>
      <c r="DH38" s="124"/>
      <c r="DI38" s="124">
        <f t="shared" si="172"/>
        <v>0</v>
      </c>
      <c r="DJ38" s="124">
        <f t="shared" si="173"/>
        <v>0</v>
      </c>
      <c r="DK38" s="124"/>
      <c r="DL38" s="124"/>
      <c r="DM38" s="126"/>
      <c r="DN38" s="124"/>
      <c r="DO38" s="124"/>
      <c r="DP38" s="124"/>
      <c r="DQ38" s="124"/>
      <c r="DR38" s="124"/>
      <c r="DS38" s="126"/>
      <c r="DT38" s="124"/>
      <c r="DU38" s="124"/>
      <c r="DV38" s="124"/>
      <c r="DW38" s="124"/>
      <c r="DX38" s="124"/>
      <c r="DY38" s="124"/>
      <c r="DZ38" s="124"/>
      <c r="EA38" s="126"/>
      <c r="EB38" s="126"/>
      <c r="EC38" s="126"/>
      <c r="ED38" s="124"/>
      <c r="EE38" s="124"/>
      <c r="EF38" s="126"/>
      <c r="EG38" s="124"/>
      <c r="EH38" s="124"/>
      <c r="EI38" s="124"/>
      <c r="EJ38" s="124"/>
      <c r="EK38" s="124"/>
      <c r="EL38" s="124"/>
      <c r="EM38" s="126"/>
      <c r="EN38" s="124"/>
      <c r="EO38" s="124"/>
      <c r="EP38" s="124"/>
      <c r="EQ38" s="124"/>
      <c r="ER38" s="124"/>
      <c r="ES38" s="124"/>
      <c r="ET38" s="124"/>
      <c r="EU38" s="124"/>
      <c r="EV38" s="124"/>
      <c r="EW38" s="124"/>
      <c r="EX38" s="124"/>
      <c r="EY38" s="124"/>
      <c r="EZ38" s="124"/>
      <c r="FA38" s="126"/>
      <c r="FB38" s="124"/>
      <c r="FC38" s="124"/>
      <c r="FD38" s="126"/>
      <c r="FE38" s="128"/>
      <c r="FF38" s="128"/>
      <c r="FG38" s="128"/>
      <c r="FH38" s="124"/>
      <c r="FI38" s="124"/>
      <c r="FJ38" s="124"/>
      <c r="FK38" s="124"/>
      <c r="FL38" s="135"/>
      <c r="FM38" s="135"/>
    </row>
    <row r="39" spans="1:169" s="38" customFormat="1" ht="20.25" customHeight="1">
      <c r="A39" s="148">
        <f t="shared" ref="A39:B39" si="213">A25</f>
        <v>11</v>
      </c>
      <c r="B39" s="152" t="str">
        <f t="shared" si="213"/>
        <v>Uỷ ban MTTQ xã</v>
      </c>
      <c r="C39" s="124">
        <f t="shared" si="151"/>
        <v>1629.5920000000001</v>
      </c>
      <c r="D39" s="124"/>
      <c r="E39" s="124">
        <f t="shared" si="152"/>
        <v>1629.5920000000001</v>
      </c>
      <c r="F39" s="124">
        <f t="shared" si="153"/>
        <v>1629.5920000000001</v>
      </c>
      <c r="G39" s="124">
        <f t="shared" si="154"/>
        <v>0</v>
      </c>
      <c r="H39" s="124"/>
      <c r="I39" s="124"/>
      <c r="J39" s="124">
        <f t="shared" si="155"/>
        <v>1629.5920000000001</v>
      </c>
      <c r="K39" s="124">
        <f>607.591+108.902+22.733+8.493</f>
        <v>747.71900000000005</v>
      </c>
      <c r="L39" s="124"/>
      <c r="M39" s="124"/>
      <c r="N39" s="124"/>
      <c r="O39" s="124"/>
      <c r="P39" s="124">
        <v>0</v>
      </c>
      <c r="Q39" s="124"/>
      <c r="R39" s="124"/>
      <c r="S39" s="124"/>
      <c r="T39" s="124"/>
      <c r="U39" s="124">
        <f>56.321+256.932+568.62</f>
        <v>881.87300000000005</v>
      </c>
      <c r="V39" s="124"/>
      <c r="W39" s="124"/>
      <c r="X39" s="124"/>
      <c r="Y39" s="124"/>
      <c r="Z39" s="124"/>
      <c r="AA39" s="124"/>
      <c r="AB39" s="125"/>
      <c r="AC39" s="124"/>
      <c r="AD39" s="126"/>
      <c r="AE39" s="126"/>
      <c r="AF39" s="126"/>
      <c r="AG39" s="124">
        <f t="shared" si="156"/>
        <v>0</v>
      </c>
      <c r="AH39" s="124"/>
      <c r="AI39" s="124"/>
      <c r="AJ39" s="124"/>
      <c r="AK39" s="124">
        <f t="shared" si="157"/>
        <v>0</v>
      </c>
      <c r="AL39" s="124">
        <f t="shared" si="206"/>
        <v>0</v>
      </c>
      <c r="AM39" s="124"/>
      <c r="AN39" s="124"/>
      <c r="AO39" s="124">
        <f t="shared" si="159"/>
        <v>0</v>
      </c>
      <c r="AP39" s="124"/>
      <c r="AQ39" s="124"/>
      <c r="AR39" s="124"/>
      <c r="AS39" s="124"/>
      <c r="AT39" s="124"/>
      <c r="AU39" s="124"/>
      <c r="AV39" s="126"/>
      <c r="AW39" s="124"/>
      <c r="AX39" s="124"/>
      <c r="AY39" s="124"/>
      <c r="AZ39" s="124"/>
      <c r="BA39" s="124"/>
      <c r="BB39" s="124"/>
      <c r="BC39" s="124"/>
      <c r="BD39" s="124"/>
      <c r="BE39" s="124"/>
      <c r="BF39" s="124">
        <f t="shared" si="160"/>
        <v>0</v>
      </c>
      <c r="BG39" s="124">
        <f t="shared" si="161"/>
        <v>0</v>
      </c>
      <c r="BH39" s="124"/>
      <c r="BI39" s="124"/>
      <c r="BJ39" s="124"/>
      <c r="BK39" s="124"/>
      <c r="BL39" s="124">
        <f t="shared" si="162"/>
        <v>0</v>
      </c>
      <c r="BM39" s="124">
        <f t="shared" si="163"/>
        <v>0</v>
      </c>
      <c r="BN39" s="124"/>
      <c r="BO39" s="124"/>
      <c r="BP39" s="124"/>
      <c r="BQ39" s="124"/>
      <c r="BR39" s="124">
        <f t="shared" si="164"/>
        <v>0</v>
      </c>
      <c r="BS39" s="124"/>
      <c r="BT39" s="124"/>
      <c r="BU39" s="124"/>
      <c r="BV39" s="124">
        <f t="shared" si="165"/>
        <v>0</v>
      </c>
      <c r="BW39" s="124"/>
      <c r="BX39" s="124"/>
      <c r="BY39" s="124"/>
      <c r="BZ39" s="124"/>
      <c r="CA39" s="124"/>
      <c r="CB39" s="127">
        <f t="shared" si="166"/>
        <v>0</v>
      </c>
      <c r="CC39" s="124">
        <f t="shared" si="167"/>
        <v>0</v>
      </c>
      <c r="CD39" s="124"/>
      <c r="CE39" s="124"/>
      <c r="CF39" s="124"/>
      <c r="CG39" s="124">
        <f t="shared" si="168"/>
        <v>0</v>
      </c>
      <c r="CH39" s="124"/>
      <c r="CI39" s="124"/>
      <c r="CJ39" s="124"/>
      <c r="CK39" s="124"/>
      <c r="CL39" s="124"/>
      <c r="CM39" s="124"/>
      <c r="CN39" s="124"/>
      <c r="CO39" s="124"/>
      <c r="CP39" s="124"/>
      <c r="CQ39" s="124"/>
      <c r="CR39" s="124"/>
      <c r="CS39" s="124"/>
      <c r="CT39" s="124"/>
      <c r="CU39" s="124"/>
      <c r="CV39" s="124"/>
      <c r="CW39" s="124"/>
      <c r="CX39" s="124">
        <f t="shared" si="169"/>
        <v>0</v>
      </c>
      <c r="CY39" s="124"/>
      <c r="CZ39" s="124"/>
      <c r="DA39" s="124"/>
      <c r="DB39" s="124">
        <f t="shared" si="170"/>
        <v>0</v>
      </c>
      <c r="DC39" s="124"/>
      <c r="DD39" s="124"/>
      <c r="DE39" s="124"/>
      <c r="DF39" s="124">
        <f t="shared" si="171"/>
        <v>0</v>
      </c>
      <c r="DG39" s="124"/>
      <c r="DH39" s="124"/>
      <c r="DI39" s="124">
        <f t="shared" si="172"/>
        <v>0</v>
      </c>
      <c r="DJ39" s="124">
        <f t="shared" si="173"/>
        <v>0</v>
      </c>
      <c r="DK39" s="124"/>
      <c r="DL39" s="124"/>
      <c r="DM39" s="126"/>
      <c r="DN39" s="124"/>
      <c r="DO39" s="124"/>
      <c r="DP39" s="124"/>
      <c r="DQ39" s="124"/>
      <c r="DR39" s="124"/>
      <c r="DS39" s="126"/>
      <c r="DT39" s="124"/>
      <c r="DU39" s="124"/>
      <c r="DV39" s="124"/>
      <c r="DW39" s="124"/>
      <c r="DX39" s="124"/>
      <c r="DY39" s="124"/>
      <c r="DZ39" s="124"/>
      <c r="EA39" s="126"/>
      <c r="EB39" s="126"/>
      <c r="EC39" s="126"/>
      <c r="ED39" s="124"/>
      <c r="EE39" s="124"/>
      <c r="EF39" s="126"/>
      <c r="EG39" s="124"/>
      <c r="EH39" s="124"/>
      <c r="EI39" s="124"/>
      <c r="EJ39" s="124"/>
      <c r="EK39" s="124"/>
      <c r="EL39" s="124"/>
      <c r="EM39" s="126"/>
      <c r="EN39" s="124"/>
      <c r="EO39" s="124"/>
      <c r="EP39" s="124"/>
      <c r="EQ39" s="124"/>
      <c r="ER39" s="124"/>
      <c r="ES39" s="124"/>
      <c r="ET39" s="124"/>
      <c r="EU39" s="124"/>
      <c r="EV39" s="124"/>
      <c r="EW39" s="124"/>
      <c r="EX39" s="124"/>
      <c r="EY39" s="124"/>
      <c r="EZ39" s="124"/>
      <c r="FA39" s="126"/>
      <c r="FB39" s="124"/>
      <c r="FC39" s="124"/>
      <c r="FD39" s="126"/>
      <c r="FE39" s="128"/>
      <c r="FF39" s="128"/>
      <c r="FG39" s="128"/>
      <c r="FH39" s="124"/>
      <c r="FI39" s="124"/>
      <c r="FJ39" s="124"/>
      <c r="FK39" s="124"/>
      <c r="FL39" s="135"/>
      <c r="FM39" s="135"/>
    </row>
    <row r="40" spans="1:169" s="38" customFormat="1" ht="20.25" customHeight="1">
      <c r="A40" s="148">
        <f t="shared" ref="A40:B40" si="214">A26</f>
        <v>12</v>
      </c>
      <c r="B40" s="152" t="str">
        <f t="shared" si="214"/>
        <v>Công an xã</v>
      </c>
      <c r="C40" s="124">
        <f t="shared" si="151"/>
        <v>299.7</v>
      </c>
      <c r="D40" s="124"/>
      <c r="E40" s="124">
        <f t="shared" si="152"/>
        <v>299.7</v>
      </c>
      <c r="F40" s="124">
        <f t="shared" si="153"/>
        <v>0</v>
      </c>
      <c r="G40" s="124">
        <f t="shared" si="154"/>
        <v>0</v>
      </c>
      <c r="H40" s="124"/>
      <c r="I40" s="124"/>
      <c r="J40" s="124">
        <f t="shared" si="155"/>
        <v>0</v>
      </c>
      <c r="K40" s="124"/>
      <c r="L40" s="124"/>
      <c r="M40" s="124"/>
      <c r="N40" s="124"/>
      <c r="O40" s="124"/>
      <c r="P40" s="124"/>
      <c r="Q40" s="124"/>
      <c r="R40" s="124"/>
      <c r="S40" s="124"/>
      <c r="T40" s="124"/>
      <c r="U40" s="124"/>
      <c r="V40" s="124"/>
      <c r="W40" s="124"/>
      <c r="X40" s="124"/>
      <c r="Y40" s="124"/>
      <c r="Z40" s="124"/>
      <c r="AA40" s="124"/>
      <c r="AB40" s="125"/>
      <c r="AC40" s="124"/>
      <c r="AD40" s="126"/>
      <c r="AE40" s="126"/>
      <c r="AF40" s="126"/>
      <c r="AG40" s="124">
        <f t="shared" si="156"/>
        <v>0</v>
      </c>
      <c r="AH40" s="124"/>
      <c r="AI40" s="124"/>
      <c r="AJ40" s="124"/>
      <c r="AK40" s="124">
        <f t="shared" si="157"/>
        <v>0</v>
      </c>
      <c r="AL40" s="124">
        <f t="shared" si="206"/>
        <v>0</v>
      </c>
      <c r="AM40" s="124"/>
      <c r="AN40" s="124"/>
      <c r="AO40" s="124">
        <f t="shared" si="159"/>
        <v>0</v>
      </c>
      <c r="AP40" s="124"/>
      <c r="AQ40" s="124"/>
      <c r="AR40" s="124"/>
      <c r="AS40" s="124"/>
      <c r="AT40" s="124"/>
      <c r="AU40" s="124"/>
      <c r="AV40" s="126"/>
      <c r="AW40" s="124"/>
      <c r="AX40" s="124"/>
      <c r="AY40" s="124"/>
      <c r="AZ40" s="124"/>
      <c r="BA40" s="124"/>
      <c r="BB40" s="124"/>
      <c r="BC40" s="124"/>
      <c r="BD40" s="124"/>
      <c r="BE40" s="124"/>
      <c r="BF40" s="124">
        <f t="shared" si="160"/>
        <v>0</v>
      </c>
      <c r="BG40" s="124">
        <f t="shared" si="161"/>
        <v>0</v>
      </c>
      <c r="BH40" s="124"/>
      <c r="BI40" s="124"/>
      <c r="BJ40" s="124"/>
      <c r="BK40" s="124"/>
      <c r="BL40" s="124">
        <f t="shared" si="162"/>
        <v>0</v>
      </c>
      <c r="BM40" s="124">
        <f t="shared" si="163"/>
        <v>0</v>
      </c>
      <c r="BN40" s="124"/>
      <c r="BO40" s="124"/>
      <c r="BP40" s="124"/>
      <c r="BQ40" s="124"/>
      <c r="BR40" s="124">
        <f t="shared" si="164"/>
        <v>0</v>
      </c>
      <c r="BS40" s="124"/>
      <c r="BT40" s="124"/>
      <c r="BU40" s="124"/>
      <c r="BV40" s="124">
        <f t="shared" si="165"/>
        <v>0</v>
      </c>
      <c r="BW40" s="124"/>
      <c r="BX40" s="124"/>
      <c r="BY40" s="124"/>
      <c r="BZ40" s="124"/>
      <c r="CA40" s="124"/>
      <c r="CB40" s="127">
        <f t="shared" si="166"/>
        <v>0</v>
      </c>
      <c r="CC40" s="124">
        <f t="shared" si="167"/>
        <v>0</v>
      </c>
      <c r="CD40" s="124"/>
      <c r="CE40" s="124"/>
      <c r="CF40" s="124"/>
      <c r="CG40" s="124">
        <f t="shared" si="168"/>
        <v>0</v>
      </c>
      <c r="CH40" s="124"/>
      <c r="CI40" s="124"/>
      <c r="CJ40" s="124"/>
      <c r="CK40" s="124"/>
      <c r="CL40" s="124"/>
      <c r="CM40" s="124"/>
      <c r="CN40" s="124"/>
      <c r="CO40" s="124"/>
      <c r="CP40" s="124"/>
      <c r="CQ40" s="124"/>
      <c r="CR40" s="124"/>
      <c r="CS40" s="124"/>
      <c r="CT40" s="124"/>
      <c r="CU40" s="124"/>
      <c r="CV40" s="124"/>
      <c r="CW40" s="124"/>
      <c r="CX40" s="124">
        <f t="shared" si="169"/>
        <v>299.7</v>
      </c>
      <c r="CY40" s="124">
        <v>299.7</v>
      </c>
      <c r="CZ40" s="124"/>
      <c r="DA40" s="124"/>
      <c r="DB40" s="124">
        <f t="shared" si="170"/>
        <v>0</v>
      </c>
      <c r="DC40" s="124"/>
      <c r="DD40" s="124"/>
      <c r="DE40" s="124"/>
      <c r="DF40" s="124">
        <f t="shared" si="171"/>
        <v>0</v>
      </c>
      <c r="DG40" s="124"/>
      <c r="DH40" s="124"/>
      <c r="DI40" s="124">
        <f t="shared" si="172"/>
        <v>0</v>
      </c>
      <c r="DJ40" s="124">
        <f t="shared" si="173"/>
        <v>0</v>
      </c>
      <c r="DK40" s="124"/>
      <c r="DL40" s="124"/>
      <c r="DM40" s="126"/>
      <c r="DN40" s="124"/>
      <c r="DO40" s="124"/>
      <c r="DP40" s="124"/>
      <c r="DQ40" s="124"/>
      <c r="DR40" s="124"/>
      <c r="DS40" s="126"/>
      <c r="DT40" s="124"/>
      <c r="DU40" s="124"/>
      <c r="DV40" s="124"/>
      <c r="DW40" s="124"/>
      <c r="DX40" s="124"/>
      <c r="DY40" s="124"/>
      <c r="DZ40" s="124"/>
      <c r="EA40" s="126"/>
      <c r="EB40" s="126"/>
      <c r="EC40" s="126"/>
      <c r="ED40" s="124"/>
      <c r="EE40" s="124"/>
      <c r="EF40" s="126"/>
      <c r="EG40" s="124"/>
      <c r="EH40" s="124"/>
      <c r="EI40" s="124"/>
      <c r="EJ40" s="124"/>
      <c r="EK40" s="124"/>
      <c r="EL40" s="124"/>
      <c r="EM40" s="126"/>
      <c r="EN40" s="124"/>
      <c r="EO40" s="124"/>
      <c r="EP40" s="124"/>
      <c r="EQ40" s="124"/>
      <c r="ER40" s="124"/>
      <c r="ES40" s="124"/>
      <c r="ET40" s="124"/>
      <c r="EU40" s="124"/>
      <c r="EV40" s="124"/>
      <c r="EW40" s="124"/>
      <c r="EX40" s="124"/>
      <c r="EY40" s="124"/>
      <c r="EZ40" s="124"/>
      <c r="FA40" s="126"/>
      <c r="FB40" s="124"/>
      <c r="FC40" s="124"/>
      <c r="FD40" s="126"/>
      <c r="FE40" s="128"/>
      <c r="FF40" s="128"/>
      <c r="FG40" s="128"/>
      <c r="FH40" s="124"/>
      <c r="FI40" s="124"/>
      <c r="FJ40" s="124"/>
      <c r="FK40" s="124"/>
      <c r="FL40" s="135"/>
      <c r="FM40" s="135"/>
    </row>
    <row r="41" spans="1:169" s="38" customFormat="1" ht="20.25" customHeight="1">
      <c r="A41" s="148">
        <f t="shared" ref="A41:B41" si="215">A27</f>
        <v>13</v>
      </c>
      <c r="B41" s="152" t="str">
        <f t="shared" si="215"/>
        <v>Ban chỉ huy Quân sự xã</v>
      </c>
      <c r="C41" s="124">
        <f t="shared" si="151"/>
        <v>1449.7279999999998</v>
      </c>
      <c r="D41" s="124"/>
      <c r="E41" s="124">
        <f t="shared" si="152"/>
        <v>1449.7279999999998</v>
      </c>
      <c r="F41" s="124">
        <f t="shared" si="153"/>
        <v>0</v>
      </c>
      <c r="G41" s="124">
        <f t="shared" si="154"/>
        <v>0</v>
      </c>
      <c r="H41" s="124"/>
      <c r="I41" s="124"/>
      <c r="J41" s="124">
        <f t="shared" si="155"/>
        <v>0</v>
      </c>
      <c r="K41" s="124"/>
      <c r="L41" s="124"/>
      <c r="M41" s="124"/>
      <c r="N41" s="124"/>
      <c r="O41" s="124"/>
      <c r="P41" s="124"/>
      <c r="Q41" s="124"/>
      <c r="R41" s="124"/>
      <c r="S41" s="124"/>
      <c r="T41" s="124"/>
      <c r="U41" s="124"/>
      <c r="V41" s="124"/>
      <c r="W41" s="124"/>
      <c r="X41" s="124"/>
      <c r="Y41" s="124"/>
      <c r="Z41" s="124"/>
      <c r="AA41" s="124"/>
      <c r="AB41" s="125"/>
      <c r="AC41" s="124"/>
      <c r="AD41" s="126"/>
      <c r="AE41" s="126"/>
      <c r="AF41" s="126"/>
      <c r="AG41" s="124">
        <f t="shared" si="156"/>
        <v>0</v>
      </c>
      <c r="AH41" s="124"/>
      <c r="AI41" s="124"/>
      <c r="AJ41" s="124"/>
      <c r="AK41" s="124">
        <f t="shared" si="157"/>
        <v>0</v>
      </c>
      <c r="AL41" s="124">
        <f t="shared" si="206"/>
        <v>0</v>
      </c>
      <c r="AM41" s="124"/>
      <c r="AN41" s="124"/>
      <c r="AO41" s="124">
        <f t="shared" si="159"/>
        <v>0</v>
      </c>
      <c r="AP41" s="124"/>
      <c r="AQ41" s="124"/>
      <c r="AR41" s="124"/>
      <c r="AS41" s="124"/>
      <c r="AT41" s="124"/>
      <c r="AU41" s="124"/>
      <c r="AV41" s="126"/>
      <c r="AW41" s="124"/>
      <c r="AX41" s="124"/>
      <c r="AY41" s="124"/>
      <c r="AZ41" s="124"/>
      <c r="BA41" s="124"/>
      <c r="BB41" s="124"/>
      <c r="BC41" s="124"/>
      <c r="BD41" s="124"/>
      <c r="BE41" s="124"/>
      <c r="BF41" s="124">
        <f t="shared" si="160"/>
        <v>0</v>
      </c>
      <c r="BG41" s="124">
        <f t="shared" si="161"/>
        <v>0</v>
      </c>
      <c r="BH41" s="124"/>
      <c r="BI41" s="124"/>
      <c r="BJ41" s="124"/>
      <c r="BK41" s="124"/>
      <c r="BL41" s="124">
        <f t="shared" si="162"/>
        <v>0</v>
      </c>
      <c r="BM41" s="124">
        <f t="shared" si="163"/>
        <v>0</v>
      </c>
      <c r="BN41" s="124"/>
      <c r="BO41" s="124"/>
      <c r="BP41" s="124"/>
      <c r="BQ41" s="124"/>
      <c r="BR41" s="124">
        <f t="shared" si="164"/>
        <v>0</v>
      </c>
      <c r="BS41" s="124"/>
      <c r="BT41" s="124"/>
      <c r="BU41" s="124"/>
      <c r="BV41" s="124">
        <f t="shared" si="165"/>
        <v>0</v>
      </c>
      <c r="BW41" s="124"/>
      <c r="BX41" s="124"/>
      <c r="BY41" s="124"/>
      <c r="BZ41" s="124"/>
      <c r="CA41" s="124"/>
      <c r="CB41" s="127">
        <f t="shared" si="166"/>
        <v>0</v>
      </c>
      <c r="CC41" s="124">
        <f t="shared" si="167"/>
        <v>0</v>
      </c>
      <c r="CD41" s="124"/>
      <c r="CE41" s="124"/>
      <c r="CF41" s="124"/>
      <c r="CG41" s="124">
        <f t="shared" si="168"/>
        <v>0</v>
      </c>
      <c r="CH41" s="124"/>
      <c r="CI41" s="124"/>
      <c r="CJ41" s="124"/>
      <c r="CK41" s="124"/>
      <c r="CL41" s="124"/>
      <c r="CM41" s="124"/>
      <c r="CN41" s="124"/>
      <c r="CO41" s="124"/>
      <c r="CP41" s="124"/>
      <c r="CQ41" s="124"/>
      <c r="CR41" s="124"/>
      <c r="CS41" s="124"/>
      <c r="CT41" s="124"/>
      <c r="CU41" s="124"/>
      <c r="CV41" s="124"/>
      <c r="CW41" s="124"/>
      <c r="CX41" s="124">
        <f t="shared" si="169"/>
        <v>0</v>
      </c>
      <c r="CY41" s="124"/>
      <c r="CZ41" s="124"/>
      <c r="DA41" s="124"/>
      <c r="DB41" s="124">
        <f t="shared" si="170"/>
        <v>1449.7279999999998</v>
      </c>
      <c r="DC41" s="124">
        <v>128.233</v>
      </c>
      <c r="DD41" s="124"/>
      <c r="DE41" s="124">
        <v>1321.4949999999999</v>
      </c>
      <c r="DF41" s="124">
        <f t="shared" si="171"/>
        <v>0</v>
      </c>
      <c r="DG41" s="124"/>
      <c r="DH41" s="124"/>
      <c r="DI41" s="124">
        <f t="shared" si="172"/>
        <v>0</v>
      </c>
      <c r="DJ41" s="124">
        <f t="shared" si="173"/>
        <v>0</v>
      </c>
      <c r="DK41" s="124"/>
      <c r="DL41" s="124"/>
      <c r="DM41" s="126"/>
      <c r="DN41" s="124"/>
      <c r="DO41" s="124"/>
      <c r="DP41" s="124"/>
      <c r="DQ41" s="124"/>
      <c r="DR41" s="124"/>
      <c r="DS41" s="126"/>
      <c r="DT41" s="124"/>
      <c r="DU41" s="124"/>
      <c r="DV41" s="124"/>
      <c r="DW41" s="124"/>
      <c r="DX41" s="124"/>
      <c r="DY41" s="124"/>
      <c r="DZ41" s="124"/>
      <c r="EA41" s="126"/>
      <c r="EB41" s="126"/>
      <c r="EC41" s="126"/>
      <c r="ED41" s="124"/>
      <c r="EE41" s="124"/>
      <c r="EF41" s="126"/>
      <c r="EG41" s="124"/>
      <c r="EH41" s="124"/>
      <c r="EI41" s="124"/>
      <c r="EJ41" s="124"/>
      <c r="EK41" s="124"/>
      <c r="EL41" s="124"/>
      <c r="EM41" s="126"/>
      <c r="EN41" s="124"/>
      <c r="EO41" s="124"/>
      <c r="EP41" s="124"/>
      <c r="EQ41" s="124"/>
      <c r="ER41" s="124"/>
      <c r="ES41" s="124"/>
      <c r="ET41" s="124"/>
      <c r="EU41" s="124"/>
      <c r="EV41" s="124"/>
      <c r="EW41" s="124"/>
      <c r="EX41" s="124"/>
      <c r="EY41" s="124"/>
      <c r="EZ41" s="124"/>
      <c r="FA41" s="126"/>
      <c r="FB41" s="124"/>
      <c r="FC41" s="128"/>
      <c r="FD41" s="126"/>
      <c r="FE41" s="128"/>
      <c r="FF41" s="128"/>
      <c r="FG41" s="128"/>
      <c r="FH41" s="124"/>
      <c r="FI41" s="124"/>
      <c r="FJ41" s="124"/>
      <c r="FK41" s="124"/>
      <c r="FL41" s="135"/>
      <c r="FM41" s="135"/>
    </row>
    <row r="42" spans="1:169" s="38" customFormat="1" ht="20.25" customHeight="1">
      <c r="A42" s="148">
        <f t="shared" ref="A42:B42" si="216">A28</f>
        <v>14</v>
      </c>
      <c r="B42" s="152" t="str">
        <f t="shared" si="216"/>
        <v>Trung tâm dịch vụ tổng hợp xã</v>
      </c>
      <c r="C42" s="124">
        <f t="shared" si="151"/>
        <v>138.386</v>
      </c>
      <c r="D42" s="124"/>
      <c r="E42" s="124">
        <f t="shared" si="152"/>
        <v>138.386</v>
      </c>
      <c r="F42" s="124">
        <f t="shared" si="153"/>
        <v>0</v>
      </c>
      <c r="G42" s="124">
        <f t="shared" si="154"/>
        <v>0</v>
      </c>
      <c r="H42" s="124"/>
      <c r="I42" s="124"/>
      <c r="J42" s="124">
        <f t="shared" si="155"/>
        <v>0</v>
      </c>
      <c r="K42" s="124"/>
      <c r="L42" s="124"/>
      <c r="M42" s="124"/>
      <c r="N42" s="124"/>
      <c r="O42" s="124"/>
      <c r="P42" s="124"/>
      <c r="Q42" s="124"/>
      <c r="R42" s="124"/>
      <c r="S42" s="124"/>
      <c r="T42" s="124"/>
      <c r="U42" s="124"/>
      <c r="V42" s="124"/>
      <c r="W42" s="124"/>
      <c r="X42" s="124"/>
      <c r="Y42" s="124"/>
      <c r="Z42" s="124"/>
      <c r="AA42" s="124"/>
      <c r="AB42" s="125"/>
      <c r="AC42" s="124"/>
      <c r="AD42" s="126"/>
      <c r="AE42" s="126"/>
      <c r="AF42" s="126"/>
      <c r="AG42" s="124">
        <f t="shared" si="156"/>
        <v>0</v>
      </c>
      <c r="AH42" s="124"/>
      <c r="AI42" s="124"/>
      <c r="AJ42" s="124"/>
      <c r="AK42" s="124">
        <f t="shared" si="157"/>
        <v>0</v>
      </c>
      <c r="AL42" s="124">
        <f t="shared" ref="AL42" si="217">SUM(AM42:AN42)</f>
        <v>0</v>
      </c>
      <c r="AM42" s="124"/>
      <c r="AN42" s="124"/>
      <c r="AO42" s="124">
        <f t="shared" si="159"/>
        <v>0</v>
      </c>
      <c r="AP42" s="124"/>
      <c r="AQ42" s="124"/>
      <c r="AR42" s="124"/>
      <c r="AS42" s="124"/>
      <c r="AT42" s="124"/>
      <c r="AU42" s="124"/>
      <c r="AV42" s="126"/>
      <c r="AW42" s="124"/>
      <c r="AX42" s="124"/>
      <c r="AY42" s="124"/>
      <c r="AZ42" s="124"/>
      <c r="BA42" s="124"/>
      <c r="BB42" s="124"/>
      <c r="BC42" s="124"/>
      <c r="BD42" s="124"/>
      <c r="BE42" s="124"/>
      <c r="BF42" s="124">
        <f t="shared" si="160"/>
        <v>0</v>
      </c>
      <c r="BG42" s="124">
        <f t="shared" si="161"/>
        <v>0</v>
      </c>
      <c r="BH42" s="124"/>
      <c r="BI42" s="124"/>
      <c r="BJ42" s="124"/>
      <c r="BK42" s="124"/>
      <c r="BL42" s="124">
        <f t="shared" si="162"/>
        <v>0</v>
      </c>
      <c r="BM42" s="124">
        <f t="shared" si="163"/>
        <v>0</v>
      </c>
      <c r="BN42" s="124"/>
      <c r="BO42" s="124"/>
      <c r="BP42" s="124"/>
      <c r="BQ42" s="124"/>
      <c r="BR42" s="124">
        <f t="shared" si="164"/>
        <v>0</v>
      </c>
      <c r="BS42" s="124"/>
      <c r="BT42" s="124"/>
      <c r="BU42" s="124"/>
      <c r="BV42" s="124">
        <f t="shared" si="165"/>
        <v>0</v>
      </c>
      <c r="BW42" s="124"/>
      <c r="BX42" s="124"/>
      <c r="BY42" s="124"/>
      <c r="BZ42" s="124"/>
      <c r="CA42" s="124"/>
      <c r="CB42" s="127">
        <f t="shared" si="166"/>
        <v>0</v>
      </c>
      <c r="CC42" s="124">
        <f t="shared" si="167"/>
        <v>0</v>
      </c>
      <c r="CD42" s="124"/>
      <c r="CE42" s="124"/>
      <c r="CF42" s="124"/>
      <c r="CG42" s="124">
        <f t="shared" si="168"/>
        <v>0</v>
      </c>
      <c r="CH42" s="124"/>
      <c r="CI42" s="124"/>
      <c r="CJ42" s="124"/>
      <c r="CK42" s="124"/>
      <c r="CL42" s="124"/>
      <c r="CM42" s="124"/>
      <c r="CN42" s="124"/>
      <c r="CO42" s="124"/>
      <c r="CP42" s="124"/>
      <c r="CQ42" s="124"/>
      <c r="CR42" s="124"/>
      <c r="CS42" s="124"/>
      <c r="CT42" s="124"/>
      <c r="CU42" s="124"/>
      <c r="CV42" s="124"/>
      <c r="CW42" s="124"/>
      <c r="CX42" s="124">
        <f t="shared" si="169"/>
        <v>0</v>
      </c>
      <c r="CY42" s="124"/>
      <c r="CZ42" s="124"/>
      <c r="DA42" s="124"/>
      <c r="DB42" s="124">
        <f t="shared" si="170"/>
        <v>0</v>
      </c>
      <c r="DC42" s="124">
        <v>0</v>
      </c>
      <c r="DD42" s="124"/>
      <c r="DE42" s="124">
        <v>0</v>
      </c>
      <c r="DF42" s="124">
        <f t="shared" si="171"/>
        <v>0</v>
      </c>
      <c r="DG42" s="124"/>
      <c r="DH42" s="124"/>
      <c r="DI42" s="124">
        <f t="shared" si="172"/>
        <v>138.386</v>
      </c>
      <c r="DJ42" s="124">
        <f t="shared" si="173"/>
        <v>0</v>
      </c>
      <c r="DK42" s="124"/>
      <c r="DL42" s="124"/>
      <c r="DM42" s="126"/>
      <c r="DN42" s="124">
        <v>138.386</v>
      </c>
      <c r="DO42" s="124"/>
      <c r="DP42" s="124"/>
      <c r="DQ42" s="124"/>
      <c r="DR42" s="124"/>
      <c r="DS42" s="126"/>
      <c r="DT42" s="124"/>
      <c r="DU42" s="124"/>
      <c r="DV42" s="124"/>
      <c r="DW42" s="124"/>
      <c r="DX42" s="124"/>
      <c r="DY42" s="124"/>
      <c r="DZ42" s="124"/>
      <c r="EA42" s="126"/>
      <c r="EB42" s="126"/>
      <c r="EC42" s="126"/>
      <c r="ED42" s="124"/>
      <c r="EE42" s="124"/>
      <c r="EF42" s="126"/>
      <c r="EG42" s="124"/>
      <c r="EH42" s="124"/>
      <c r="EI42" s="124"/>
      <c r="EJ42" s="124"/>
      <c r="EK42" s="124"/>
      <c r="EL42" s="124"/>
      <c r="EM42" s="126"/>
      <c r="EN42" s="124"/>
      <c r="EO42" s="124"/>
      <c r="EP42" s="124"/>
      <c r="EQ42" s="124"/>
      <c r="ER42" s="124"/>
      <c r="ES42" s="124"/>
      <c r="ET42" s="124"/>
      <c r="EU42" s="124"/>
      <c r="EV42" s="124"/>
      <c r="EW42" s="124"/>
      <c r="EX42" s="124"/>
      <c r="EY42" s="124"/>
      <c r="EZ42" s="124"/>
      <c r="FA42" s="126"/>
      <c r="FB42" s="124"/>
      <c r="FC42" s="124"/>
      <c r="FD42" s="126"/>
      <c r="FE42" s="128"/>
      <c r="FF42" s="128"/>
      <c r="FG42" s="128"/>
      <c r="FH42" s="124"/>
      <c r="FI42" s="124"/>
      <c r="FJ42" s="124"/>
      <c r="FK42" s="124"/>
      <c r="FL42" s="135"/>
      <c r="FM42" s="135"/>
    </row>
    <row r="43" spans="1:169" s="37" customFormat="1" ht="20.25" customHeight="1">
      <c r="A43" s="130">
        <v>4</v>
      </c>
      <c r="B43" s="131" t="s">
        <v>212</v>
      </c>
      <c r="C43" s="132">
        <f>C48</f>
        <v>76250.468999999997</v>
      </c>
      <c r="D43" s="132">
        <f t="shared" ref="D43:BO43" si="218">D48</f>
        <v>1360</v>
      </c>
      <c r="E43" s="132">
        <f t="shared" si="218"/>
        <v>72907.698000000004</v>
      </c>
      <c r="F43" s="132">
        <f t="shared" si="218"/>
        <v>18064.681999999997</v>
      </c>
      <c r="G43" s="132">
        <f t="shared" si="218"/>
        <v>0</v>
      </c>
      <c r="H43" s="132">
        <f t="shared" si="218"/>
        <v>0</v>
      </c>
      <c r="I43" s="132">
        <f t="shared" si="218"/>
        <v>0</v>
      </c>
      <c r="J43" s="132">
        <f t="shared" si="218"/>
        <v>18064.681999999997</v>
      </c>
      <c r="K43" s="132">
        <f t="shared" si="218"/>
        <v>6560.9779999999992</v>
      </c>
      <c r="L43" s="132">
        <f t="shared" si="218"/>
        <v>336.94399999999996</v>
      </c>
      <c r="M43" s="132">
        <f t="shared" si="218"/>
        <v>159.303</v>
      </c>
      <c r="N43" s="132">
        <f t="shared" si="218"/>
        <v>101.08799999999999</v>
      </c>
      <c r="O43" s="132">
        <f t="shared" si="218"/>
        <v>85</v>
      </c>
      <c r="P43" s="132">
        <f t="shared" si="218"/>
        <v>10</v>
      </c>
      <c r="Q43" s="132">
        <f t="shared" si="218"/>
        <v>0</v>
      </c>
      <c r="R43" s="132">
        <f t="shared" si="218"/>
        <v>68</v>
      </c>
      <c r="S43" s="132">
        <f t="shared" si="218"/>
        <v>0</v>
      </c>
      <c r="T43" s="132">
        <f t="shared" si="218"/>
        <v>16.3</v>
      </c>
      <c r="U43" s="132">
        <f t="shared" si="218"/>
        <v>2381.4349999999995</v>
      </c>
      <c r="V43" s="132">
        <f t="shared" si="218"/>
        <v>0</v>
      </c>
      <c r="W43" s="132">
        <f t="shared" si="218"/>
        <v>0</v>
      </c>
      <c r="X43" s="132">
        <f t="shared" si="218"/>
        <v>433.83599999999996</v>
      </c>
      <c r="Y43" s="132">
        <f t="shared" si="218"/>
        <v>0</v>
      </c>
      <c r="Z43" s="132">
        <f t="shared" si="218"/>
        <v>192.41000000000003</v>
      </c>
      <c r="AA43" s="132">
        <f t="shared" si="218"/>
        <v>27.783999999999999</v>
      </c>
      <c r="AB43" s="132">
        <f t="shared" si="218"/>
        <v>0</v>
      </c>
      <c r="AC43" s="132">
        <f t="shared" si="218"/>
        <v>159.60399999999998</v>
      </c>
      <c r="AD43" s="132">
        <f t="shared" si="218"/>
        <v>32</v>
      </c>
      <c r="AE43" s="132">
        <f t="shared" si="218"/>
        <v>0</v>
      </c>
      <c r="AF43" s="132">
        <f t="shared" si="218"/>
        <v>7500</v>
      </c>
      <c r="AG43" s="132">
        <f t="shared" si="218"/>
        <v>0</v>
      </c>
      <c r="AH43" s="132">
        <f t="shared" si="218"/>
        <v>0</v>
      </c>
      <c r="AI43" s="132">
        <f t="shared" si="218"/>
        <v>0</v>
      </c>
      <c r="AJ43" s="132">
        <f t="shared" si="218"/>
        <v>0</v>
      </c>
      <c r="AK43" s="132">
        <f t="shared" si="218"/>
        <v>30596.342999999997</v>
      </c>
      <c r="AL43" s="132">
        <f t="shared" si="218"/>
        <v>28858.146000000001</v>
      </c>
      <c r="AM43" s="132">
        <f t="shared" si="218"/>
        <v>25284.720999999998</v>
      </c>
      <c r="AN43" s="132">
        <f t="shared" si="218"/>
        <v>3573.125</v>
      </c>
      <c r="AO43" s="132">
        <f t="shared" si="218"/>
        <v>1738.1970000000001</v>
      </c>
      <c r="AP43" s="132">
        <f t="shared" si="218"/>
        <v>0</v>
      </c>
      <c r="AQ43" s="132">
        <f t="shared" si="218"/>
        <v>0</v>
      </c>
      <c r="AR43" s="132">
        <f t="shared" si="218"/>
        <v>24.48</v>
      </c>
      <c r="AS43" s="132">
        <f t="shared" si="218"/>
        <v>671.43500000000006</v>
      </c>
      <c r="AT43" s="132">
        <f t="shared" si="218"/>
        <v>218.98399999999998</v>
      </c>
      <c r="AU43" s="132">
        <f t="shared" si="218"/>
        <v>0</v>
      </c>
      <c r="AV43" s="132">
        <f t="shared" si="218"/>
        <v>0</v>
      </c>
      <c r="AW43" s="132">
        <f t="shared" si="218"/>
        <v>52.397999999999989</v>
      </c>
      <c r="AX43" s="132">
        <f t="shared" si="218"/>
        <v>103</v>
      </c>
      <c r="AY43" s="132">
        <f t="shared" si="218"/>
        <v>667.9</v>
      </c>
      <c r="AZ43" s="132">
        <f t="shared" si="218"/>
        <v>0</v>
      </c>
      <c r="BA43" s="132">
        <f t="shared" si="218"/>
        <v>0</v>
      </c>
      <c r="BB43" s="132">
        <f t="shared" si="218"/>
        <v>0</v>
      </c>
      <c r="BC43" s="132">
        <f t="shared" si="218"/>
        <v>0</v>
      </c>
      <c r="BD43" s="132">
        <f t="shared" si="218"/>
        <v>0</v>
      </c>
      <c r="BE43" s="132">
        <f t="shared" si="218"/>
        <v>0</v>
      </c>
      <c r="BF43" s="132">
        <f t="shared" si="218"/>
        <v>0</v>
      </c>
      <c r="BG43" s="132">
        <f t="shared" si="218"/>
        <v>0</v>
      </c>
      <c r="BH43" s="132">
        <f t="shared" si="218"/>
        <v>0</v>
      </c>
      <c r="BI43" s="132">
        <f t="shared" si="218"/>
        <v>0</v>
      </c>
      <c r="BJ43" s="132">
        <f t="shared" si="218"/>
        <v>0</v>
      </c>
      <c r="BK43" s="132">
        <f t="shared" si="218"/>
        <v>0</v>
      </c>
      <c r="BL43" s="132">
        <f t="shared" si="218"/>
        <v>444</v>
      </c>
      <c r="BM43" s="132">
        <f t="shared" si="218"/>
        <v>0</v>
      </c>
      <c r="BN43" s="132">
        <f t="shared" si="218"/>
        <v>0</v>
      </c>
      <c r="BO43" s="132">
        <f t="shared" si="218"/>
        <v>0</v>
      </c>
      <c r="BP43" s="132">
        <f t="shared" ref="BP43:EA43" si="219">BP48</f>
        <v>230</v>
      </c>
      <c r="BQ43" s="132">
        <f t="shared" si="219"/>
        <v>89</v>
      </c>
      <c r="BR43" s="132">
        <f t="shared" si="219"/>
        <v>125</v>
      </c>
      <c r="BS43" s="132">
        <f t="shared" si="219"/>
        <v>125</v>
      </c>
      <c r="BT43" s="132">
        <f t="shared" si="219"/>
        <v>0</v>
      </c>
      <c r="BU43" s="132">
        <f t="shared" si="219"/>
        <v>0</v>
      </c>
      <c r="BV43" s="132">
        <f t="shared" si="219"/>
        <v>1398.855</v>
      </c>
      <c r="BW43" s="132">
        <f t="shared" si="219"/>
        <v>0</v>
      </c>
      <c r="BX43" s="132">
        <f t="shared" si="219"/>
        <v>0</v>
      </c>
      <c r="BY43" s="132">
        <f t="shared" si="219"/>
        <v>0</v>
      </c>
      <c r="BZ43" s="132">
        <f t="shared" si="219"/>
        <v>64.84699999999998</v>
      </c>
      <c r="CA43" s="132">
        <f t="shared" si="219"/>
        <v>1334.008</v>
      </c>
      <c r="CB43" s="132">
        <f t="shared" si="219"/>
        <v>10660.632</v>
      </c>
      <c r="CC43" s="132">
        <f t="shared" si="219"/>
        <v>0</v>
      </c>
      <c r="CD43" s="132">
        <f t="shared" si="219"/>
        <v>0</v>
      </c>
      <c r="CE43" s="132">
        <f t="shared" si="219"/>
        <v>0</v>
      </c>
      <c r="CF43" s="132">
        <f t="shared" si="219"/>
        <v>230</v>
      </c>
      <c r="CG43" s="132">
        <f t="shared" si="219"/>
        <v>10430.632</v>
      </c>
      <c r="CH43" s="132">
        <f t="shared" si="219"/>
        <v>380.13600000000002</v>
      </c>
      <c r="CI43" s="132">
        <f t="shared" si="219"/>
        <v>377.55799999999999</v>
      </c>
      <c r="CJ43" s="132">
        <f t="shared" si="219"/>
        <v>0</v>
      </c>
      <c r="CK43" s="132">
        <f t="shared" si="219"/>
        <v>0</v>
      </c>
      <c r="CL43" s="132">
        <f t="shared" si="219"/>
        <v>22.5</v>
      </c>
      <c r="CM43" s="132">
        <f t="shared" si="219"/>
        <v>12.5</v>
      </c>
      <c r="CN43" s="132">
        <f t="shared" si="219"/>
        <v>0</v>
      </c>
      <c r="CO43" s="132">
        <f t="shared" si="219"/>
        <v>0</v>
      </c>
      <c r="CP43" s="132">
        <f t="shared" si="219"/>
        <v>129.4</v>
      </c>
      <c r="CQ43" s="132">
        <f t="shared" si="219"/>
        <v>5</v>
      </c>
      <c r="CR43" s="132">
        <f t="shared" si="219"/>
        <v>69.400000000000006</v>
      </c>
      <c r="CS43" s="132">
        <f t="shared" si="219"/>
        <v>4425.5</v>
      </c>
      <c r="CT43" s="132">
        <f t="shared" si="219"/>
        <v>420.8</v>
      </c>
      <c r="CU43" s="132">
        <f t="shared" si="219"/>
        <v>4587.8379999999997</v>
      </c>
      <c r="CV43" s="132">
        <f t="shared" si="219"/>
        <v>0</v>
      </c>
      <c r="CW43" s="132">
        <f t="shared" si="219"/>
        <v>0</v>
      </c>
      <c r="CX43" s="132">
        <f t="shared" si="219"/>
        <v>70.300000000000011</v>
      </c>
      <c r="CY43" s="132">
        <f t="shared" si="219"/>
        <v>70.300000000000011</v>
      </c>
      <c r="CZ43" s="132">
        <f t="shared" si="219"/>
        <v>0</v>
      </c>
      <c r="DA43" s="132">
        <f t="shared" si="219"/>
        <v>0</v>
      </c>
      <c r="DB43" s="132">
        <f t="shared" si="219"/>
        <v>259.27200000000016</v>
      </c>
      <c r="DC43" s="132">
        <f t="shared" si="219"/>
        <v>71.766999999999996</v>
      </c>
      <c r="DD43" s="132">
        <f t="shared" si="219"/>
        <v>0</v>
      </c>
      <c r="DE43" s="132">
        <f t="shared" si="219"/>
        <v>187.50500000000011</v>
      </c>
      <c r="DF43" s="132">
        <f t="shared" si="219"/>
        <v>150</v>
      </c>
      <c r="DG43" s="132">
        <f t="shared" si="219"/>
        <v>150</v>
      </c>
      <c r="DH43" s="132">
        <f t="shared" si="219"/>
        <v>0</v>
      </c>
      <c r="DI43" s="132">
        <f t="shared" si="219"/>
        <v>9587.6139999999996</v>
      </c>
      <c r="DJ43" s="132">
        <f t="shared" si="219"/>
        <v>0</v>
      </c>
      <c r="DK43" s="132">
        <f t="shared" si="219"/>
        <v>0</v>
      </c>
      <c r="DL43" s="132">
        <f t="shared" si="219"/>
        <v>0</v>
      </c>
      <c r="DM43" s="132">
        <f t="shared" si="219"/>
        <v>0</v>
      </c>
      <c r="DN43" s="132">
        <f t="shared" si="219"/>
        <v>268.61400000000003</v>
      </c>
      <c r="DO43" s="132">
        <f t="shared" si="219"/>
        <v>216</v>
      </c>
      <c r="DP43" s="132">
        <f t="shared" si="219"/>
        <v>998</v>
      </c>
      <c r="DQ43" s="132">
        <f t="shared" si="219"/>
        <v>45746.247000000003</v>
      </c>
      <c r="DR43" s="132">
        <f t="shared" si="219"/>
        <v>20152.780999999999</v>
      </c>
      <c r="DS43" s="132">
        <f t="shared" si="219"/>
        <v>0</v>
      </c>
      <c r="DT43" s="132">
        <f t="shared" si="219"/>
        <v>0</v>
      </c>
      <c r="DU43" s="132">
        <f t="shared" si="219"/>
        <v>65.599999999999994</v>
      </c>
      <c r="DV43" s="132">
        <f t="shared" si="219"/>
        <v>380.13600000000002</v>
      </c>
      <c r="DW43" s="132">
        <f t="shared" si="219"/>
        <v>377.55799999999999</v>
      </c>
      <c r="DX43" s="132">
        <f t="shared" si="219"/>
        <v>1398.855</v>
      </c>
      <c r="DY43" s="132">
        <f t="shared" si="219"/>
        <v>10430.632</v>
      </c>
      <c r="DZ43" s="132">
        <f t="shared" si="219"/>
        <v>0</v>
      </c>
      <c r="EA43" s="132">
        <f t="shared" si="219"/>
        <v>0</v>
      </c>
      <c r="EB43" s="132">
        <f t="shared" ref="EB43:FJ43" si="220">EB48</f>
        <v>7500</v>
      </c>
      <c r="EC43" s="132">
        <f t="shared" si="220"/>
        <v>0</v>
      </c>
      <c r="ED43" s="132">
        <f t="shared" si="220"/>
        <v>0</v>
      </c>
      <c r="EE43" s="132">
        <f t="shared" si="220"/>
        <v>12132.647000000003</v>
      </c>
      <c r="EF43" s="132">
        <f t="shared" si="220"/>
        <v>4925</v>
      </c>
      <c r="EG43" s="132">
        <f t="shared" si="220"/>
        <v>680</v>
      </c>
      <c r="EH43" s="132">
        <f t="shared" si="220"/>
        <v>2500</v>
      </c>
      <c r="EI43" s="132">
        <f t="shared" si="220"/>
        <v>0</v>
      </c>
      <c r="EJ43" s="132">
        <f t="shared" si="220"/>
        <v>2500</v>
      </c>
      <c r="EK43" s="132">
        <f t="shared" si="220"/>
        <v>0</v>
      </c>
      <c r="EL43" s="132">
        <f t="shared" si="220"/>
        <v>1000</v>
      </c>
      <c r="EM43" s="132">
        <f t="shared" si="220"/>
        <v>1000</v>
      </c>
      <c r="EN43" s="132">
        <f t="shared" si="220"/>
        <v>0</v>
      </c>
      <c r="EO43" s="132">
        <f t="shared" si="220"/>
        <v>676</v>
      </c>
      <c r="EP43" s="132">
        <f t="shared" si="220"/>
        <v>39656</v>
      </c>
      <c r="EQ43" s="132">
        <f t="shared" si="220"/>
        <v>10680</v>
      </c>
      <c r="ER43" s="132">
        <f t="shared" si="220"/>
        <v>680</v>
      </c>
      <c r="ES43" s="132">
        <f t="shared" si="220"/>
        <v>0</v>
      </c>
      <c r="ET43" s="132">
        <f t="shared" si="220"/>
        <v>2500</v>
      </c>
      <c r="EU43" s="132">
        <f t="shared" si="220"/>
        <v>0</v>
      </c>
      <c r="EV43" s="132">
        <f t="shared" si="220"/>
        <v>0</v>
      </c>
      <c r="EW43" s="132">
        <f t="shared" si="220"/>
        <v>7500</v>
      </c>
      <c r="EX43" s="132">
        <f t="shared" si="220"/>
        <v>0</v>
      </c>
      <c r="EY43" s="132">
        <f t="shared" si="220"/>
        <v>0</v>
      </c>
      <c r="EZ43" s="132">
        <f t="shared" si="220"/>
        <v>28976</v>
      </c>
      <c r="FA43" s="132">
        <f t="shared" si="220"/>
        <v>502</v>
      </c>
      <c r="FB43" s="132">
        <f t="shared" si="220"/>
        <v>160</v>
      </c>
      <c r="FC43" s="132">
        <f t="shared" si="220"/>
        <v>0</v>
      </c>
      <c r="FD43" s="132">
        <f t="shared" si="220"/>
        <v>0</v>
      </c>
      <c r="FE43" s="132">
        <f t="shared" si="220"/>
        <v>1982.771</v>
      </c>
      <c r="FF43" s="132">
        <f t="shared" si="220"/>
        <v>36399</v>
      </c>
      <c r="FG43" s="132">
        <f t="shared" si="220"/>
        <v>10680</v>
      </c>
      <c r="FH43" s="132">
        <f t="shared" si="220"/>
        <v>0</v>
      </c>
      <c r="FI43" s="132">
        <f t="shared" si="220"/>
        <v>25719</v>
      </c>
      <c r="FJ43" s="132">
        <f t="shared" si="220"/>
        <v>0</v>
      </c>
      <c r="FK43" s="132"/>
      <c r="FL43" s="133"/>
      <c r="FM43" s="133"/>
    </row>
    <row r="44" spans="1:169" s="43" customFormat="1" ht="20.25" customHeight="1">
      <c r="A44" s="122" t="s">
        <v>223</v>
      </c>
      <c r="B44" s="123" t="s">
        <v>29</v>
      </c>
      <c r="C44" s="126"/>
      <c r="D44" s="126"/>
      <c r="E44" s="126"/>
      <c r="F44" s="126"/>
      <c r="G44" s="126"/>
      <c r="H44" s="126"/>
      <c r="I44" s="126"/>
      <c r="J44" s="126"/>
      <c r="K44" s="126"/>
      <c r="L44" s="126"/>
      <c r="M44" s="126"/>
      <c r="N44" s="126"/>
      <c r="O44" s="126"/>
      <c r="P44" s="126"/>
      <c r="Q44" s="126"/>
      <c r="R44" s="126"/>
      <c r="S44" s="126"/>
      <c r="T44" s="126"/>
      <c r="U44" s="126"/>
      <c r="V44" s="126"/>
      <c r="W44" s="126"/>
      <c r="X44" s="126"/>
      <c r="Y44" s="126"/>
      <c r="Z44" s="126"/>
      <c r="AA44" s="126"/>
      <c r="AB44" s="126"/>
      <c r="AC44" s="126"/>
      <c r="AD44" s="126"/>
      <c r="AE44" s="126"/>
      <c r="AF44" s="126"/>
      <c r="AG44" s="126"/>
      <c r="AH44" s="126"/>
      <c r="AI44" s="126"/>
      <c r="AJ44" s="126"/>
      <c r="AK44" s="126"/>
      <c r="AL44" s="126"/>
      <c r="AM44" s="126"/>
      <c r="AN44" s="126"/>
      <c r="AO44" s="126"/>
      <c r="AP44" s="126"/>
      <c r="AQ44" s="126"/>
      <c r="AR44" s="126"/>
      <c r="AS44" s="126"/>
      <c r="AT44" s="126"/>
      <c r="AU44" s="126"/>
      <c r="AV44" s="126"/>
      <c r="AW44" s="126"/>
      <c r="AX44" s="126"/>
      <c r="AY44" s="126"/>
      <c r="AZ44" s="126"/>
      <c r="BA44" s="126"/>
      <c r="BB44" s="126"/>
      <c r="BC44" s="126"/>
      <c r="BD44" s="126"/>
      <c r="BE44" s="126"/>
      <c r="BF44" s="126"/>
      <c r="BG44" s="126"/>
      <c r="BH44" s="126"/>
      <c r="BI44" s="126"/>
      <c r="BJ44" s="126"/>
      <c r="BK44" s="126"/>
      <c r="BL44" s="126"/>
      <c r="BM44" s="126"/>
      <c r="BN44" s="126"/>
      <c r="BO44" s="126"/>
      <c r="BP44" s="126"/>
      <c r="BQ44" s="126"/>
      <c r="BR44" s="126"/>
      <c r="BS44" s="126"/>
      <c r="BT44" s="126"/>
      <c r="BU44" s="126"/>
      <c r="BV44" s="126"/>
      <c r="BW44" s="126"/>
      <c r="BX44" s="126"/>
      <c r="BY44" s="126"/>
      <c r="BZ44" s="126"/>
      <c r="CA44" s="126"/>
      <c r="CB44" s="136"/>
      <c r="CC44" s="126"/>
      <c r="CD44" s="126"/>
      <c r="CE44" s="126"/>
      <c r="CF44" s="126"/>
      <c r="CG44" s="126"/>
      <c r="CH44" s="126"/>
      <c r="CI44" s="126"/>
      <c r="CJ44" s="126"/>
      <c r="CK44" s="126"/>
      <c r="CL44" s="126"/>
      <c r="CM44" s="126"/>
      <c r="CN44" s="126"/>
      <c r="CO44" s="126"/>
      <c r="CP44" s="126"/>
      <c r="CQ44" s="126"/>
      <c r="CR44" s="126"/>
      <c r="CS44" s="126"/>
      <c r="CT44" s="126"/>
      <c r="CU44" s="126"/>
      <c r="CV44" s="126"/>
      <c r="CW44" s="126"/>
      <c r="CX44" s="126"/>
      <c r="CY44" s="126"/>
      <c r="CZ44" s="126"/>
      <c r="DA44" s="126"/>
      <c r="DB44" s="126"/>
      <c r="DC44" s="126"/>
      <c r="DD44" s="126"/>
      <c r="DE44" s="126"/>
      <c r="DF44" s="126"/>
      <c r="DG44" s="126"/>
      <c r="DH44" s="126"/>
      <c r="DI44" s="126"/>
      <c r="DJ44" s="126"/>
      <c r="DK44" s="126"/>
      <c r="DL44" s="126"/>
      <c r="DM44" s="126"/>
      <c r="DN44" s="126"/>
      <c r="DO44" s="126"/>
      <c r="DP44" s="126"/>
      <c r="DQ44" s="126"/>
      <c r="DR44" s="126"/>
      <c r="DS44" s="126"/>
      <c r="DT44" s="126"/>
      <c r="DU44" s="126"/>
      <c r="DV44" s="126"/>
      <c r="DW44" s="126"/>
      <c r="DX44" s="126"/>
      <c r="DY44" s="126"/>
      <c r="DZ44" s="126"/>
      <c r="EA44" s="126"/>
      <c r="EB44" s="126"/>
      <c r="EC44" s="126"/>
      <c r="ED44" s="126"/>
      <c r="EE44" s="126"/>
      <c r="EF44" s="126"/>
      <c r="EG44" s="126"/>
      <c r="EH44" s="126"/>
      <c r="EI44" s="126"/>
      <c r="EJ44" s="126"/>
      <c r="EK44" s="126"/>
      <c r="EL44" s="126"/>
      <c r="EM44" s="126"/>
      <c r="EN44" s="126"/>
      <c r="EO44" s="126"/>
      <c r="EP44" s="126"/>
      <c r="EQ44" s="126"/>
      <c r="ER44" s="126"/>
      <c r="ES44" s="126"/>
      <c r="ET44" s="126"/>
      <c r="EU44" s="126"/>
      <c r="EV44" s="126"/>
      <c r="EW44" s="126"/>
      <c r="EX44" s="126"/>
      <c r="EY44" s="126"/>
      <c r="EZ44" s="126"/>
      <c r="FA44" s="126"/>
      <c r="FB44" s="126"/>
      <c r="FC44" s="126"/>
      <c r="FD44" s="126"/>
      <c r="FE44" s="123"/>
      <c r="FF44" s="123"/>
      <c r="FG44" s="123"/>
      <c r="FH44" s="126"/>
      <c r="FI44" s="126"/>
      <c r="FJ44" s="126"/>
      <c r="FK44" s="126"/>
      <c r="FL44" s="129"/>
      <c r="FM44" s="129"/>
    </row>
    <row r="45" spans="1:169" s="38" customFormat="1" ht="28.9" customHeight="1">
      <c r="A45" s="134" t="s">
        <v>213</v>
      </c>
      <c r="B45" s="128" t="s">
        <v>217</v>
      </c>
      <c r="C45" s="124"/>
      <c r="D45" s="124"/>
      <c r="E45" s="124"/>
      <c r="F45" s="124"/>
      <c r="G45" s="124"/>
      <c r="H45" s="124"/>
      <c r="I45" s="124"/>
      <c r="J45" s="124"/>
      <c r="K45" s="124"/>
      <c r="L45" s="124"/>
      <c r="M45" s="124"/>
      <c r="N45" s="124"/>
      <c r="O45" s="124"/>
      <c r="P45" s="124"/>
      <c r="Q45" s="124"/>
      <c r="R45" s="124"/>
      <c r="S45" s="124"/>
      <c r="T45" s="124"/>
      <c r="U45" s="124"/>
      <c r="V45" s="124"/>
      <c r="W45" s="124"/>
      <c r="X45" s="124"/>
      <c r="Y45" s="124"/>
      <c r="Z45" s="124"/>
      <c r="AA45" s="124"/>
      <c r="AB45" s="124"/>
      <c r="AC45" s="124"/>
      <c r="AD45" s="124"/>
      <c r="AE45" s="124"/>
      <c r="AF45" s="124"/>
      <c r="AG45" s="124"/>
      <c r="AH45" s="124"/>
      <c r="AI45" s="124"/>
      <c r="AJ45" s="124"/>
      <c r="AK45" s="124"/>
      <c r="AL45" s="124"/>
      <c r="AM45" s="124"/>
      <c r="AN45" s="124"/>
      <c r="AO45" s="124"/>
      <c r="AP45" s="124"/>
      <c r="AQ45" s="124"/>
      <c r="AR45" s="124"/>
      <c r="AS45" s="124"/>
      <c r="AT45" s="124"/>
      <c r="AU45" s="124"/>
      <c r="AV45" s="124"/>
      <c r="AW45" s="124"/>
      <c r="AX45" s="124"/>
      <c r="AY45" s="124"/>
      <c r="AZ45" s="124"/>
      <c r="BA45" s="124"/>
      <c r="BB45" s="124"/>
      <c r="BC45" s="124"/>
      <c r="BD45" s="124"/>
      <c r="BE45" s="124"/>
      <c r="BF45" s="124"/>
      <c r="BG45" s="124"/>
      <c r="BH45" s="124"/>
      <c r="BI45" s="124"/>
      <c r="BJ45" s="124"/>
      <c r="BK45" s="124"/>
      <c r="BL45" s="124"/>
      <c r="BM45" s="124"/>
      <c r="BN45" s="124"/>
      <c r="BO45" s="124"/>
      <c r="BP45" s="124"/>
      <c r="BQ45" s="124"/>
      <c r="BR45" s="124"/>
      <c r="BS45" s="124"/>
      <c r="BT45" s="124"/>
      <c r="BU45" s="124"/>
      <c r="BV45" s="124"/>
      <c r="BW45" s="124"/>
      <c r="BX45" s="124"/>
      <c r="BY45" s="124"/>
      <c r="BZ45" s="124"/>
      <c r="CA45" s="124"/>
      <c r="CB45" s="127"/>
      <c r="CC45" s="124"/>
      <c r="CD45" s="124"/>
      <c r="CE45" s="124"/>
      <c r="CF45" s="124"/>
      <c r="CG45" s="124"/>
      <c r="CH45" s="124"/>
      <c r="CI45" s="124"/>
      <c r="CJ45" s="124"/>
      <c r="CK45" s="124"/>
      <c r="CL45" s="124"/>
      <c r="CM45" s="124"/>
      <c r="CN45" s="124"/>
      <c r="CO45" s="124"/>
      <c r="CP45" s="124"/>
      <c r="CQ45" s="124"/>
      <c r="CR45" s="124"/>
      <c r="CS45" s="124"/>
      <c r="CT45" s="124"/>
      <c r="CU45" s="124"/>
      <c r="CV45" s="124"/>
      <c r="CW45" s="124"/>
      <c r="CX45" s="124"/>
      <c r="CY45" s="124"/>
      <c r="CZ45" s="124"/>
      <c r="DA45" s="124"/>
      <c r="DB45" s="124"/>
      <c r="DC45" s="124"/>
      <c r="DD45" s="124"/>
      <c r="DE45" s="124"/>
      <c r="DF45" s="124"/>
      <c r="DG45" s="124"/>
      <c r="DH45" s="124"/>
      <c r="DI45" s="124"/>
      <c r="DJ45" s="124"/>
      <c r="DK45" s="124"/>
      <c r="DL45" s="124"/>
      <c r="DM45" s="124"/>
      <c r="DN45" s="124"/>
      <c r="DO45" s="124"/>
      <c r="DP45" s="124"/>
      <c r="DQ45" s="124"/>
      <c r="DR45" s="124"/>
      <c r="DS45" s="124"/>
      <c r="DT45" s="124"/>
      <c r="DU45" s="124"/>
      <c r="DV45" s="124"/>
      <c r="DW45" s="124"/>
      <c r="DX45" s="124"/>
      <c r="DY45" s="124"/>
      <c r="DZ45" s="124"/>
      <c r="EA45" s="124"/>
      <c r="EB45" s="124"/>
      <c r="EC45" s="124"/>
      <c r="ED45" s="124"/>
      <c r="EE45" s="124"/>
      <c r="EF45" s="124"/>
      <c r="EG45" s="124"/>
      <c r="EH45" s="124"/>
      <c r="EI45" s="124"/>
      <c r="EJ45" s="124"/>
      <c r="EK45" s="124"/>
      <c r="EL45" s="124"/>
      <c r="EM45" s="124"/>
      <c r="EN45" s="124"/>
      <c r="EO45" s="124"/>
      <c r="EP45" s="124"/>
      <c r="EQ45" s="124"/>
      <c r="ER45" s="124"/>
      <c r="ES45" s="124"/>
      <c r="ET45" s="124"/>
      <c r="EU45" s="124"/>
      <c r="EV45" s="124"/>
      <c r="EW45" s="124"/>
      <c r="EX45" s="124"/>
      <c r="EY45" s="124"/>
      <c r="EZ45" s="124"/>
      <c r="FA45" s="124"/>
      <c r="FB45" s="124"/>
      <c r="FC45" s="124"/>
      <c r="FD45" s="124"/>
      <c r="FE45" s="128"/>
      <c r="FF45" s="128"/>
      <c r="FG45" s="128"/>
      <c r="FH45" s="124"/>
      <c r="FI45" s="124"/>
      <c r="FJ45" s="124"/>
      <c r="FK45" s="124"/>
      <c r="FL45" s="135"/>
      <c r="FM45" s="135"/>
    </row>
    <row r="46" spans="1:169" s="38" customFormat="1" ht="20.25" customHeight="1">
      <c r="A46" s="134" t="s">
        <v>214</v>
      </c>
      <c r="B46" s="128" t="s">
        <v>215</v>
      </c>
      <c r="C46" s="124"/>
      <c r="D46" s="124"/>
      <c r="E46" s="124"/>
      <c r="F46" s="124"/>
      <c r="G46" s="124"/>
      <c r="H46" s="124"/>
      <c r="I46" s="124"/>
      <c r="J46" s="124"/>
      <c r="K46" s="124"/>
      <c r="L46" s="124"/>
      <c r="M46" s="124"/>
      <c r="N46" s="124"/>
      <c r="O46" s="124"/>
      <c r="P46" s="124"/>
      <c r="Q46" s="124"/>
      <c r="R46" s="124"/>
      <c r="S46" s="124"/>
      <c r="T46" s="124"/>
      <c r="U46" s="124"/>
      <c r="V46" s="124"/>
      <c r="W46" s="124"/>
      <c r="X46" s="124"/>
      <c r="Y46" s="124"/>
      <c r="Z46" s="124"/>
      <c r="AA46" s="124"/>
      <c r="AB46" s="124"/>
      <c r="AC46" s="124"/>
      <c r="AD46" s="124"/>
      <c r="AE46" s="124"/>
      <c r="AF46" s="124"/>
      <c r="AG46" s="124"/>
      <c r="AH46" s="124"/>
      <c r="AI46" s="124"/>
      <c r="AJ46" s="124"/>
      <c r="AK46" s="124"/>
      <c r="AL46" s="124"/>
      <c r="AM46" s="124"/>
      <c r="AN46" s="124"/>
      <c r="AO46" s="124"/>
      <c r="AP46" s="124"/>
      <c r="AQ46" s="124"/>
      <c r="AR46" s="124"/>
      <c r="AS46" s="124"/>
      <c r="AT46" s="124"/>
      <c r="AU46" s="124"/>
      <c r="AV46" s="124"/>
      <c r="AW46" s="124"/>
      <c r="AX46" s="124"/>
      <c r="AY46" s="124"/>
      <c r="AZ46" s="124"/>
      <c r="BA46" s="124"/>
      <c r="BB46" s="124"/>
      <c r="BC46" s="124"/>
      <c r="BD46" s="124"/>
      <c r="BE46" s="124"/>
      <c r="BF46" s="124"/>
      <c r="BG46" s="124"/>
      <c r="BH46" s="124"/>
      <c r="BI46" s="124"/>
      <c r="BJ46" s="124"/>
      <c r="BK46" s="124"/>
      <c r="BL46" s="124"/>
      <c r="BM46" s="124"/>
      <c r="BN46" s="124"/>
      <c r="BO46" s="124"/>
      <c r="BP46" s="124"/>
      <c r="BQ46" s="124"/>
      <c r="BR46" s="124"/>
      <c r="BS46" s="124"/>
      <c r="BT46" s="124"/>
      <c r="BU46" s="124"/>
      <c r="BV46" s="124"/>
      <c r="BW46" s="124"/>
      <c r="BX46" s="124"/>
      <c r="BY46" s="124"/>
      <c r="BZ46" s="124"/>
      <c r="CA46" s="124"/>
      <c r="CB46" s="127"/>
      <c r="CC46" s="124"/>
      <c r="CD46" s="124"/>
      <c r="CE46" s="124"/>
      <c r="CF46" s="124"/>
      <c r="CG46" s="124"/>
      <c r="CH46" s="124"/>
      <c r="CI46" s="124"/>
      <c r="CJ46" s="124"/>
      <c r="CK46" s="124"/>
      <c r="CL46" s="124"/>
      <c r="CM46" s="124"/>
      <c r="CN46" s="124"/>
      <c r="CO46" s="124"/>
      <c r="CP46" s="124"/>
      <c r="CQ46" s="124"/>
      <c r="CR46" s="124"/>
      <c r="CS46" s="124"/>
      <c r="CT46" s="124"/>
      <c r="CU46" s="124"/>
      <c r="CV46" s="124"/>
      <c r="CW46" s="124"/>
      <c r="CX46" s="124"/>
      <c r="CY46" s="124"/>
      <c r="CZ46" s="124"/>
      <c r="DA46" s="124"/>
      <c r="DB46" s="124"/>
      <c r="DC46" s="124"/>
      <c r="DD46" s="124"/>
      <c r="DE46" s="124"/>
      <c r="DF46" s="124"/>
      <c r="DG46" s="124"/>
      <c r="DH46" s="124"/>
      <c r="DI46" s="124"/>
      <c r="DJ46" s="124"/>
      <c r="DK46" s="124"/>
      <c r="DL46" s="124"/>
      <c r="DM46" s="124"/>
      <c r="DN46" s="124"/>
      <c r="DO46" s="124"/>
      <c r="DP46" s="124"/>
      <c r="DQ46" s="124"/>
      <c r="DR46" s="124"/>
      <c r="DS46" s="124"/>
      <c r="DT46" s="124"/>
      <c r="DU46" s="124"/>
      <c r="DV46" s="124"/>
      <c r="DW46" s="124"/>
      <c r="DX46" s="124"/>
      <c r="DY46" s="124"/>
      <c r="DZ46" s="124"/>
      <c r="EA46" s="124"/>
      <c r="EB46" s="124"/>
      <c r="EC46" s="124"/>
      <c r="ED46" s="124"/>
      <c r="EE46" s="124"/>
      <c r="EF46" s="124"/>
      <c r="EG46" s="124"/>
      <c r="EH46" s="124"/>
      <c r="EI46" s="124"/>
      <c r="EJ46" s="124"/>
      <c r="EK46" s="124"/>
      <c r="EL46" s="124"/>
      <c r="EM46" s="124"/>
      <c r="EN46" s="124"/>
      <c r="EO46" s="124"/>
      <c r="EP46" s="124"/>
      <c r="EQ46" s="124"/>
      <c r="ER46" s="124"/>
      <c r="ES46" s="124"/>
      <c r="ET46" s="124"/>
      <c r="EU46" s="124"/>
      <c r="EV46" s="124"/>
      <c r="EW46" s="124"/>
      <c r="EX46" s="124"/>
      <c r="EY46" s="124"/>
      <c r="EZ46" s="124"/>
      <c r="FA46" s="124"/>
      <c r="FB46" s="124"/>
      <c r="FC46" s="124"/>
      <c r="FD46" s="124"/>
      <c r="FE46" s="128"/>
      <c r="FF46" s="128"/>
      <c r="FG46" s="128"/>
      <c r="FH46" s="124"/>
      <c r="FI46" s="124"/>
      <c r="FJ46" s="124"/>
      <c r="FK46" s="124"/>
      <c r="FL46" s="135"/>
      <c r="FM46" s="135"/>
    </row>
    <row r="47" spans="1:169" s="43" customFormat="1" ht="21" customHeight="1">
      <c r="A47" s="122" t="s">
        <v>224</v>
      </c>
      <c r="B47" s="123" t="s">
        <v>34</v>
      </c>
      <c r="C47" s="126"/>
      <c r="D47" s="126"/>
      <c r="E47" s="126"/>
      <c r="F47" s="126"/>
      <c r="G47" s="126"/>
      <c r="H47" s="126"/>
      <c r="I47" s="126"/>
      <c r="J47" s="126"/>
      <c r="K47" s="126"/>
      <c r="L47" s="126"/>
      <c r="M47" s="126"/>
      <c r="N47" s="126"/>
      <c r="O47" s="126"/>
      <c r="P47" s="126"/>
      <c r="Q47" s="126"/>
      <c r="R47" s="126"/>
      <c r="S47" s="126"/>
      <c r="T47" s="126"/>
      <c r="U47" s="126"/>
      <c r="V47" s="126"/>
      <c r="W47" s="126"/>
      <c r="X47" s="126"/>
      <c r="Y47" s="126"/>
      <c r="Z47" s="126"/>
      <c r="AA47" s="126"/>
      <c r="AB47" s="126"/>
      <c r="AC47" s="126"/>
      <c r="AD47" s="126"/>
      <c r="AE47" s="126"/>
      <c r="AF47" s="126"/>
      <c r="AG47" s="126"/>
      <c r="AH47" s="126"/>
      <c r="AI47" s="126"/>
      <c r="AJ47" s="126"/>
      <c r="AK47" s="126"/>
      <c r="AL47" s="126"/>
      <c r="AM47" s="126"/>
      <c r="AN47" s="126"/>
      <c r="AO47" s="126"/>
      <c r="AP47" s="126"/>
      <c r="AQ47" s="126"/>
      <c r="AR47" s="126"/>
      <c r="AS47" s="126"/>
      <c r="AT47" s="126"/>
      <c r="AU47" s="126"/>
      <c r="AV47" s="126"/>
      <c r="AW47" s="126"/>
      <c r="AX47" s="126"/>
      <c r="AY47" s="126"/>
      <c r="AZ47" s="126"/>
      <c r="BA47" s="126"/>
      <c r="BB47" s="126"/>
      <c r="BC47" s="126"/>
      <c r="BD47" s="126"/>
      <c r="BE47" s="126"/>
      <c r="BF47" s="126"/>
      <c r="BG47" s="126"/>
      <c r="BH47" s="126"/>
      <c r="BI47" s="126"/>
      <c r="BJ47" s="126"/>
      <c r="BK47" s="126"/>
      <c r="BL47" s="126"/>
      <c r="BM47" s="126"/>
      <c r="BN47" s="126"/>
      <c r="BO47" s="126"/>
      <c r="BP47" s="126"/>
      <c r="BQ47" s="126"/>
      <c r="BR47" s="126"/>
      <c r="BS47" s="126"/>
      <c r="BT47" s="126"/>
      <c r="BU47" s="126"/>
      <c r="BV47" s="126"/>
      <c r="BW47" s="126"/>
      <c r="BX47" s="126"/>
      <c r="BY47" s="126"/>
      <c r="BZ47" s="126"/>
      <c r="CA47" s="126"/>
      <c r="CB47" s="136"/>
      <c r="CC47" s="126"/>
      <c r="CD47" s="126"/>
      <c r="CE47" s="126"/>
      <c r="CF47" s="126"/>
      <c r="CG47" s="126"/>
      <c r="CH47" s="126"/>
      <c r="CI47" s="126"/>
      <c r="CJ47" s="126"/>
      <c r="CK47" s="126"/>
      <c r="CL47" s="126"/>
      <c r="CM47" s="126"/>
      <c r="CN47" s="126"/>
      <c r="CO47" s="126"/>
      <c r="CP47" s="126"/>
      <c r="CQ47" s="126"/>
      <c r="CR47" s="126"/>
      <c r="CS47" s="126"/>
      <c r="CT47" s="126"/>
      <c r="CU47" s="126"/>
      <c r="CV47" s="126"/>
      <c r="CW47" s="126"/>
      <c r="CX47" s="126"/>
      <c r="CY47" s="126"/>
      <c r="CZ47" s="126"/>
      <c r="DA47" s="126"/>
      <c r="DB47" s="126"/>
      <c r="DC47" s="126"/>
      <c r="DD47" s="126"/>
      <c r="DE47" s="126"/>
      <c r="DF47" s="126"/>
      <c r="DG47" s="126"/>
      <c r="DH47" s="126"/>
      <c r="DI47" s="126"/>
      <c r="DJ47" s="126"/>
      <c r="DK47" s="126"/>
      <c r="DL47" s="126"/>
      <c r="DM47" s="126"/>
      <c r="DN47" s="126"/>
      <c r="DO47" s="126"/>
      <c r="DP47" s="126"/>
      <c r="DQ47" s="126"/>
      <c r="DR47" s="126"/>
      <c r="DS47" s="126"/>
      <c r="DT47" s="126"/>
      <c r="DU47" s="126"/>
      <c r="DV47" s="126"/>
      <c r="DW47" s="126"/>
      <c r="DX47" s="126"/>
      <c r="DY47" s="126"/>
      <c r="DZ47" s="126"/>
      <c r="EA47" s="126"/>
      <c r="EB47" s="126"/>
      <c r="EC47" s="126"/>
      <c r="ED47" s="126"/>
      <c r="EE47" s="126"/>
      <c r="EF47" s="126"/>
      <c r="EG47" s="126"/>
      <c r="EH47" s="126"/>
      <c r="EI47" s="126"/>
      <c r="EJ47" s="126"/>
      <c r="EK47" s="126"/>
      <c r="EL47" s="126"/>
      <c r="EM47" s="126"/>
      <c r="EN47" s="126"/>
      <c r="EO47" s="126"/>
      <c r="EP47" s="126"/>
      <c r="EQ47" s="126"/>
      <c r="ER47" s="126"/>
      <c r="ES47" s="126"/>
      <c r="ET47" s="126"/>
      <c r="EU47" s="126"/>
      <c r="EV47" s="126"/>
      <c r="EW47" s="126"/>
      <c r="EX47" s="126"/>
      <c r="EY47" s="126"/>
      <c r="EZ47" s="126"/>
      <c r="FA47" s="126"/>
      <c r="FB47" s="126"/>
      <c r="FC47" s="126"/>
      <c r="FD47" s="126"/>
      <c r="FE47" s="123"/>
      <c r="FF47" s="123"/>
      <c r="FG47" s="123"/>
      <c r="FH47" s="126"/>
      <c r="FI47" s="126"/>
      <c r="FJ47" s="126"/>
      <c r="FK47" s="126"/>
      <c r="FL47" s="129"/>
      <c r="FM47" s="129"/>
    </row>
    <row r="48" spans="1:169" s="38" customFormat="1" ht="28.15" customHeight="1">
      <c r="A48" s="134" t="s">
        <v>213</v>
      </c>
      <c r="B48" s="128" t="s">
        <v>217</v>
      </c>
      <c r="C48" s="124">
        <f t="shared" ref="C48:AH48" si="221">SUM(C49:C61)</f>
        <v>76250.468999999997</v>
      </c>
      <c r="D48" s="124">
        <f t="shared" si="221"/>
        <v>1360</v>
      </c>
      <c r="E48" s="124">
        <f t="shared" si="221"/>
        <v>72907.698000000004</v>
      </c>
      <c r="F48" s="124">
        <f t="shared" si="221"/>
        <v>18064.681999999997</v>
      </c>
      <c r="G48" s="124">
        <f t="shared" si="221"/>
        <v>0</v>
      </c>
      <c r="H48" s="124">
        <f t="shared" si="221"/>
        <v>0</v>
      </c>
      <c r="I48" s="124">
        <f t="shared" si="221"/>
        <v>0</v>
      </c>
      <c r="J48" s="124">
        <f t="shared" si="221"/>
        <v>18064.681999999997</v>
      </c>
      <c r="K48" s="124">
        <f t="shared" si="221"/>
        <v>6560.9779999999992</v>
      </c>
      <c r="L48" s="124">
        <f t="shared" si="221"/>
        <v>336.94399999999996</v>
      </c>
      <c r="M48" s="124">
        <f t="shared" si="221"/>
        <v>159.303</v>
      </c>
      <c r="N48" s="124">
        <f t="shared" si="221"/>
        <v>101.08799999999999</v>
      </c>
      <c r="O48" s="124">
        <f t="shared" si="221"/>
        <v>85</v>
      </c>
      <c r="P48" s="124">
        <f t="shared" si="221"/>
        <v>10</v>
      </c>
      <c r="Q48" s="124">
        <f t="shared" si="221"/>
        <v>0</v>
      </c>
      <c r="R48" s="124">
        <f t="shared" si="221"/>
        <v>68</v>
      </c>
      <c r="S48" s="124">
        <f t="shared" si="221"/>
        <v>0</v>
      </c>
      <c r="T48" s="124">
        <f t="shared" si="221"/>
        <v>16.3</v>
      </c>
      <c r="U48" s="124">
        <f t="shared" si="221"/>
        <v>2381.4349999999995</v>
      </c>
      <c r="V48" s="124">
        <f t="shared" si="221"/>
        <v>0</v>
      </c>
      <c r="W48" s="124">
        <f t="shared" si="221"/>
        <v>0</v>
      </c>
      <c r="X48" s="124">
        <f t="shared" si="221"/>
        <v>433.83599999999996</v>
      </c>
      <c r="Y48" s="124">
        <f t="shared" si="221"/>
        <v>0</v>
      </c>
      <c r="Z48" s="124">
        <f t="shared" si="221"/>
        <v>192.41000000000003</v>
      </c>
      <c r="AA48" s="124">
        <f t="shared" si="221"/>
        <v>27.783999999999999</v>
      </c>
      <c r="AB48" s="124">
        <f t="shared" si="221"/>
        <v>0</v>
      </c>
      <c r="AC48" s="124">
        <f t="shared" si="221"/>
        <v>159.60399999999998</v>
      </c>
      <c r="AD48" s="124">
        <f t="shared" si="221"/>
        <v>32</v>
      </c>
      <c r="AE48" s="124">
        <f t="shared" si="221"/>
        <v>0</v>
      </c>
      <c r="AF48" s="124">
        <f t="shared" si="221"/>
        <v>7500</v>
      </c>
      <c r="AG48" s="124">
        <f t="shared" si="221"/>
        <v>0</v>
      </c>
      <c r="AH48" s="124">
        <f t="shared" si="221"/>
        <v>0</v>
      </c>
      <c r="AI48" s="124">
        <f t="shared" ref="AI48:BN48" si="222">SUM(AI49:AI61)</f>
        <v>0</v>
      </c>
      <c r="AJ48" s="124">
        <f t="shared" si="222"/>
        <v>0</v>
      </c>
      <c r="AK48" s="124">
        <f t="shared" si="222"/>
        <v>30596.342999999997</v>
      </c>
      <c r="AL48" s="124">
        <f t="shared" si="222"/>
        <v>28858.146000000001</v>
      </c>
      <c r="AM48" s="124">
        <f t="shared" si="222"/>
        <v>25284.720999999998</v>
      </c>
      <c r="AN48" s="124">
        <f t="shared" si="222"/>
        <v>3573.125</v>
      </c>
      <c r="AO48" s="124">
        <f t="shared" si="222"/>
        <v>1738.1970000000001</v>
      </c>
      <c r="AP48" s="124">
        <f t="shared" si="222"/>
        <v>0</v>
      </c>
      <c r="AQ48" s="124">
        <f t="shared" si="222"/>
        <v>0</v>
      </c>
      <c r="AR48" s="124">
        <f t="shared" si="222"/>
        <v>24.48</v>
      </c>
      <c r="AS48" s="124">
        <f t="shared" si="222"/>
        <v>671.43500000000006</v>
      </c>
      <c r="AT48" s="124">
        <f t="shared" si="222"/>
        <v>218.98399999999998</v>
      </c>
      <c r="AU48" s="124">
        <f t="shared" si="222"/>
        <v>0</v>
      </c>
      <c r="AV48" s="124">
        <f t="shared" si="222"/>
        <v>0</v>
      </c>
      <c r="AW48" s="124">
        <f t="shared" si="222"/>
        <v>52.397999999999989</v>
      </c>
      <c r="AX48" s="124">
        <f t="shared" si="222"/>
        <v>103</v>
      </c>
      <c r="AY48" s="124">
        <f t="shared" si="222"/>
        <v>667.9</v>
      </c>
      <c r="AZ48" s="124">
        <f t="shared" si="222"/>
        <v>0</v>
      </c>
      <c r="BA48" s="124">
        <f t="shared" si="222"/>
        <v>0</v>
      </c>
      <c r="BB48" s="124">
        <f t="shared" si="222"/>
        <v>0</v>
      </c>
      <c r="BC48" s="124">
        <f t="shared" si="222"/>
        <v>0</v>
      </c>
      <c r="BD48" s="124">
        <f t="shared" si="222"/>
        <v>0</v>
      </c>
      <c r="BE48" s="124">
        <f t="shared" si="222"/>
        <v>0</v>
      </c>
      <c r="BF48" s="124">
        <f t="shared" si="222"/>
        <v>0</v>
      </c>
      <c r="BG48" s="124">
        <f t="shared" si="222"/>
        <v>0</v>
      </c>
      <c r="BH48" s="124">
        <f t="shared" si="222"/>
        <v>0</v>
      </c>
      <c r="BI48" s="124">
        <f t="shared" si="222"/>
        <v>0</v>
      </c>
      <c r="BJ48" s="124">
        <f t="shared" si="222"/>
        <v>0</v>
      </c>
      <c r="BK48" s="124">
        <f t="shared" si="222"/>
        <v>0</v>
      </c>
      <c r="BL48" s="124">
        <f t="shared" si="222"/>
        <v>444</v>
      </c>
      <c r="BM48" s="124">
        <f t="shared" si="222"/>
        <v>0</v>
      </c>
      <c r="BN48" s="124">
        <f t="shared" si="222"/>
        <v>0</v>
      </c>
      <c r="BO48" s="124">
        <f t="shared" ref="BO48:CT48" si="223">SUM(BO49:BO61)</f>
        <v>0</v>
      </c>
      <c r="BP48" s="124">
        <f t="shared" si="223"/>
        <v>230</v>
      </c>
      <c r="BQ48" s="124">
        <f t="shared" si="223"/>
        <v>89</v>
      </c>
      <c r="BR48" s="124">
        <f t="shared" si="223"/>
        <v>125</v>
      </c>
      <c r="BS48" s="124">
        <f t="shared" si="223"/>
        <v>125</v>
      </c>
      <c r="BT48" s="124">
        <f t="shared" si="223"/>
        <v>0</v>
      </c>
      <c r="BU48" s="124">
        <f t="shared" si="223"/>
        <v>0</v>
      </c>
      <c r="BV48" s="124">
        <f t="shared" si="223"/>
        <v>1398.855</v>
      </c>
      <c r="BW48" s="124">
        <f t="shared" si="223"/>
        <v>0</v>
      </c>
      <c r="BX48" s="124">
        <f t="shared" si="223"/>
        <v>0</v>
      </c>
      <c r="BY48" s="124">
        <f t="shared" si="223"/>
        <v>0</v>
      </c>
      <c r="BZ48" s="124">
        <f t="shared" si="223"/>
        <v>64.84699999999998</v>
      </c>
      <c r="CA48" s="124">
        <f t="shared" si="223"/>
        <v>1334.008</v>
      </c>
      <c r="CB48" s="124">
        <f t="shared" si="223"/>
        <v>10660.632</v>
      </c>
      <c r="CC48" s="124">
        <f t="shared" si="223"/>
        <v>0</v>
      </c>
      <c r="CD48" s="124">
        <f t="shared" si="223"/>
        <v>0</v>
      </c>
      <c r="CE48" s="124">
        <f t="shared" si="223"/>
        <v>0</v>
      </c>
      <c r="CF48" s="124">
        <f t="shared" si="223"/>
        <v>230</v>
      </c>
      <c r="CG48" s="124">
        <f t="shared" si="223"/>
        <v>10430.632</v>
      </c>
      <c r="CH48" s="124">
        <f t="shared" si="223"/>
        <v>380.13600000000002</v>
      </c>
      <c r="CI48" s="124">
        <f t="shared" si="223"/>
        <v>377.55799999999999</v>
      </c>
      <c r="CJ48" s="124">
        <f t="shared" si="223"/>
        <v>0</v>
      </c>
      <c r="CK48" s="124">
        <f t="shared" si="223"/>
        <v>0</v>
      </c>
      <c r="CL48" s="124">
        <f t="shared" si="223"/>
        <v>22.5</v>
      </c>
      <c r="CM48" s="124">
        <f t="shared" si="223"/>
        <v>12.5</v>
      </c>
      <c r="CN48" s="124">
        <f t="shared" si="223"/>
        <v>0</v>
      </c>
      <c r="CO48" s="124">
        <f t="shared" si="223"/>
        <v>0</v>
      </c>
      <c r="CP48" s="124">
        <f t="shared" si="223"/>
        <v>129.4</v>
      </c>
      <c r="CQ48" s="124">
        <f t="shared" si="223"/>
        <v>5</v>
      </c>
      <c r="CR48" s="124">
        <f t="shared" si="223"/>
        <v>69.400000000000006</v>
      </c>
      <c r="CS48" s="124">
        <f t="shared" si="223"/>
        <v>4425.5</v>
      </c>
      <c r="CT48" s="124">
        <f t="shared" si="223"/>
        <v>420.8</v>
      </c>
      <c r="CU48" s="124">
        <f t="shared" ref="CU48:DZ48" si="224">SUM(CU49:CU61)</f>
        <v>4587.8379999999997</v>
      </c>
      <c r="CV48" s="124">
        <f t="shared" si="224"/>
        <v>0</v>
      </c>
      <c r="CW48" s="124">
        <f t="shared" si="224"/>
        <v>0</v>
      </c>
      <c r="CX48" s="124">
        <f t="shared" si="224"/>
        <v>70.300000000000011</v>
      </c>
      <c r="CY48" s="124">
        <f t="shared" si="224"/>
        <v>70.300000000000011</v>
      </c>
      <c r="CZ48" s="124">
        <f t="shared" si="224"/>
        <v>0</v>
      </c>
      <c r="DA48" s="124">
        <f t="shared" si="224"/>
        <v>0</v>
      </c>
      <c r="DB48" s="124">
        <f t="shared" si="224"/>
        <v>259.27200000000016</v>
      </c>
      <c r="DC48" s="124">
        <f t="shared" si="224"/>
        <v>71.766999999999996</v>
      </c>
      <c r="DD48" s="124">
        <f t="shared" si="224"/>
        <v>0</v>
      </c>
      <c r="DE48" s="124">
        <f t="shared" si="224"/>
        <v>187.50500000000011</v>
      </c>
      <c r="DF48" s="124">
        <f t="shared" si="224"/>
        <v>150</v>
      </c>
      <c r="DG48" s="124">
        <f t="shared" si="224"/>
        <v>150</v>
      </c>
      <c r="DH48" s="124">
        <f t="shared" si="224"/>
        <v>0</v>
      </c>
      <c r="DI48" s="124">
        <f t="shared" si="224"/>
        <v>9587.6139999999996</v>
      </c>
      <c r="DJ48" s="124">
        <f t="shared" si="224"/>
        <v>0</v>
      </c>
      <c r="DK48" s="124">
        <f t="shared" si="224"/>
        <v>0</v>
      </c>
      <c r="DL48" s="124">
        <f t="shared" si="224"/>
        <v>0</v>
      </c>
      <c r="DM48" s="124">
        <f t="shared" si="224"/>
        <v>0</v>
      </c>
      <c r="DN48" s="124">
        <f t="shared" si="224"/>
        <v>268.61400000000003</v>
      </c>
      <c r="DO48" s="124">
        <f t="shared" si="224"/>
        <v>216</v>
      </c>
      <c r="DP48" s="124">
        <f t="shared" si="224"/>
        <v>998</v>
      </c>
      <c r="DQ48" s="124">
        <f t="shared" si="224"/>
        <v>45746.247000000003</v>
      </c>
      <c r="DR48" s="124">
        <f t="shared" si="224"/>
        <v>20152.780999999999</v>
      </c>
      <c r="DS48" s="124">
        <f t="shared" si="224"/>
        <v>0</v>
      </c>
      <c r="DT48" s="124">
        <f t="shared" si="224"/>
        <v>0</v>
      </c>
      <c r="DU48" s="124">
        <f t="shared" si="224"/>
        <v>65.599999999999994</v>
      </c>
      <c r="DV48" s="124">
        <f t="shared" si="224"/>
        <v>380.13600000000002</v>
      </c>
      <c r="DW48" s="124">
        <f t="shared" si="224"/>
        <v>377.55799999999999</v>
      </c>
      <c r="DX48" s="124">
        <f t="shared" si="224"/>
        <v>1398.855</v>
      </c>
      <c r="DY48" s="124">
        <f t="shared" si="224"/>
        <v>10430.632</v>
      </c>
      <c r="DZ48" s="124">
        <f t="shared" si="224"/>
        <v>0</v>
      </c>
      <c r="EA48" s="124">
        <f t="shared" ref="EA48:FF48" si="225">SUM(EA49:EA61)</f>
        <v>0</v>
      </c>
      <c r="EB48" s="124">
        <f t="shared" si="225"/>
        <v>7500</v>
      </c>
      <c r="EC48" s="124">
        <f t="shared" si="225"/>
        <v>0</v>
      </c>
      <c r="ED48" s="124">
        <f t="shared" si="225"/>
        <v>0</v>
      </c>
      <c r="EE48" s="124">
        <f t="shared" si="225"/>
        <v>12132.647000000003</v>
      </c>
      <c r="EF48" s="124">
        <f t="shared" si="225"/>
        <v>4925</v>
      </c>
      <c r="EG48" s="124">
        <f t="shared" si="225"/>
        <v>680</v>
      </c>
      <c r="EH48" s="124">
        <f t="shared" si="225"/>
        <v>2500</v>
      </c>
      <c r="EI48" s="124">
        <f t="shared" si="225"/>
        <v>0</v>
      </c>
      <c r="EJ48" s="124">
        <f t="shared" si="225"/>
        <v>2500</v>
      </c>
      <c r="EK48" s="124">
        <f t="shared" si="225"/>
        <v>0</v>
      </c>
      <c r="EL48" s="124">
        <f t="shared" si="225"/>
        <v>1000</v>
      </c>
      <c r="EM48" s="124">
        <f t="shared" si="225"/>
        <v>1000</v>
      </c>
      <c r="EN48" s="124">
        <f t="shared" si="225"/>
        <v>0</v>
      </c>
      <c r="EO48" s="124">
        <f t="shared" si="225"/>
        <v>676</v>
      </c>
      <c r="EP48" s="124">
        <f t="shared" si="225"/>
        <v>39656</v>
      </c>
      <c r="EQ48" s="124">
        <f t="shared" si="225"/>
        <v>10680</v>
      </c>
      <c r="ER48" s="124">
        <f t="shared" si="225"/>
        <v>680</v>
      </c>
      <c r="ES48" s="124">
        <f t="shared" si="225"/>
        <v>0</v>
      </c>
      <c r="ET48" s="124">
        <f t="shared" si="225"/>
        <v>2500</v>
      </c>
      <c r="EU48" s="124">
        <f t="shared" si="225"/>
        <v>0</v>
      </c>
      <c r="EV48" s="124">
        <f t="shared" si="225"/>
        <v>0</v>
      </c>
      <c r="EW48" s="124">
        <f t="shared" si="225"/>
        <v>7500</v>
      </c>
      <c r="EX48" s="124">
        <f t="shared" si="225"/>
        <v>0</v>
      </c>
      <c r="EY48" s="124">
        <f t="shared" si="225"/>
        <v>0</v>
      </c>
      <c r="EZ48" s="124">
        <f t="shared" si="225"/>
        <v>28976</v>
      </c>
      <c r="FA48" s="124">
        <f t="shared" si="225"/>
        <v>502</v>
      </c>
      <c r="FB48" s="124">
        <f t="shared" si="225"/>
        <v>160</v>
      </c>
      <c r="FC48" s="124">
        <f t="shared" si="225"/>
        <v>0</v>
      </c>
      <c r="FD48" s="124">
        <f t="shared" si="225"/>
        <v>0</v>
      </c>
      <c r="FE48" s="124">
        <f t="shared" si="225"/>
        <v>1982.771</v>
      </c>
      <c r="FF48" s="124">
        <f t="shared" si="225"/>
        <v>36399</v>
      </c>
      <c r="FG48" s="124">
        <f t="shared" ref="FG48:FI48" si="226">SUM(FG49:FG61)</f>
        <v>10680</v>
      </c>
      <c r="FH48" s="124">
        <f t="shared" si="226"/>
        <v>0</v>
      </c>
      <c r="FI48" s="124">
        <f t="shared" si="226"/>
        <v>25719</v>
      </c>
      <c r="FJ48" s="124"/>
      <c r="FK48" s="124"/>
      <c r="FL48" s="135"/>
      <c r="FM48" s="135"/>
    </row>
    <row r="49" spans="1:169" s="38" customFormat="1" ht="28.15" customHeight="1">
      <c r="A49" s="148">
        <v>1</v>
      </c>
      <c r="B49" s="149" t="str">
        <f>B30</f>
        <v>Trường mầm non Kỳ Văn</v>
      </c>
      <c r="C49" s="124">
        <f t="shared" ref="C49:AH49" si="227">C16-C30</f>
        <v>3768.6979999999999</v>
      </c>
      <c r="D49" s="124">
        <f t="shared" si="227"/>
        <v>0</v>
      </c>
      <c r="E49" s="124">
        <f t="shared" si="227"/>
        <v>3768.6979999999999</v>
      </c>
      <c r="F49" s="124">
        <f t="shared" si="227"/>
        <v>0</v>
      </c>
      <c r="G49" s="124">
        <f t="shared" si="227"/>
        <v>0</v>
      </c>
      <c r="H49" s="124">
        <f t="shared" si="227"/>
        <v>0</v>
      </c>
      <c r="I49" s="124">
        <f t="shared" si="227"/>
        <v>0</v>
      </c>
      <c r="J49" s="124">
        <f t="shared" si="227"/>
        <v>0</v>
      </c>
      <c r="K49" s="124">
        <f t="shared" si="227"/>
        <v>0</v>
      </c>
      <c r="L49" s="124">
        <f t="shared" si="227"/>
        <v>0</v>
      </c>
      <c r="M49" s="124">
        <f t="shared" si="227"/>
        <v>0</v>
      </c>
      <c r="N49" s="124">
        <f t="shared" si="227"/>
        <v>0</v>
      </c>
      <c r="O49" s="124">
        <f t="shared" si="227"/>
        <v>0</v>
      </c>
      <c r="P49" s="124">
        <f t="shared" si="227"/>
        <v>0</v>
      </c>
      <c r="Q49" s="124">
        <f t="shared" si="227"/>
        <v>0</v>
      </c>
      <c r="R49" s="124">
        <f t="shared" si="227"/>
        <v>0</v>
      </c>
      <c r="S49" s="124">
        <f t="shared" si="227"/>
        <v>0</v>
      </c>
      <c r="T49" s="124">
        <f t="shared" si="227"/>
        <v>0</v>
      </c>
      <c r="U49" s="124">
        <f t="shared" si="227"/>
        <v>0</v>
      </c>
      <c r="V49" s="124">
        <f t="shared" si="227"/>
        <v>0</v>
      </c>
      <c r="W49" s="124">
        <f t="shared" si="227"/>
        <v>0</v>
      </c>
      <c r="X49" s="124">
        <f t="shared" si="227"/>
        <v>0</v>
      </c>
      <c r="Y49" s="124">
        <f t="shared" si="227"/>
        <v>0</v>
      </c>
      <c r="Z49" s="124">
        <f t="shared" si="227"/>
        <v>0</v>
      </c>
      <c r="AA49" s="124">
        <f t="shared" si="227"/>
        <v>0</v>
      </c>
      <c r="AB49" s="124">
        <f t="shared" si="227"/>
        <v>0</v>
      </c>
      <c r="AC49" s="124">
        <f t="shared" si="227"/>
        <v>0</v>
      </c>
      <c r="AD49" s="124">
        <f t="shared" si="227"/>
        <v>0</v>
      </c>
      <c r="AE49" s="124">
        <f t="shared" si="227"/>
        <v>0</v>
      </c>
      <c r="AF49" s="124">
        <f t="shared" si="227"/>
        <v>0</v>
      </c>
      <c r="AG49" s="124">
        <f t="shared" si="227"/>
        <v>0</v>
      </c>
      <c r="AH49" s="124">
        <f t="shared" si="227"/>
        <v>0</v>
      </c>
      <c r="AI49" s="124">
        <f t="shared" ref="AI49:BN49" si="228">AI16-AI30</f>
        <v>0</v>
      </c>
      <c r="AJ49" s="124">
        <f t="shared" si="228"/>
        <v>0</v>
      </c>
      <c r="AK49" s="124">
        <f t="shared" si="228"/>
        <v>3768.6979999999999</v>
      </c>
      <c r="AL49" s="124">
        <f t="shared" si="228"/>
        <v>3676.4479999999999</v>
      </c>
      <c r="AM49" s="124">
        <f t="shared" si="228"/>
        <v>3185.3810000000003</v>
      </c>
      <c r="AN49" s="124">
        <f t="shared" si="228"/>
        <v>491.06699999999989</v>
      </c>
      <c r="AO49" s="124">
        <f t="shared" si="228"/>
        <v>92.25</v>
      </c>
      <c r="AP49" s="124">
        <f t="shared" si="228"/>
        <v>0</v>
      </c>
      <c r="AQ49" s="124">
        <f t="shared" si="228"/>
        <v>0</v>
      </c>
      <c r="AR49" s="124">
        <f t="shared" si="228"/>
        <v>7.2</v>
      </c>
      <c r="AS49" s="124">
        <f t="shared" si="228"/>
        <v>85.05</v>
      </c>
      <c r="AT49" s="124">
        <f t="shared" si="228"/>
        <v>0</v>
      </c>
      <c r="AU49" s="124">
        <f t="shared" si="228"/>
        <v>0</v>
      </c>
      <c r="AV49" s="124">
        <f t="shared" si="228"/>
        <v>0</v>
      </c>
      <c r="AW49" s="124">
        <f t="shared" si="228"/>
        <v>0</v>
      </c>
      <c r="AX49" s="124">
        <f t="shared" si="228"/>
        <v>0</v>
      </c>
      <c r="AY49" s="124">
        <f t="shared" si="228"/>
        <v>0</v>
      </c>
      <c r="AZ49" s="124">
        <f t="shared" si="228"/>
        <v>0</v>
      </c>
      <c r="BA49" s="124">
        <f t="shared" si="228"/>
        <v>0</v>
      </c>
      <c r="BB49" s="124">
        <f t="shared" si="228"/>
        <v>0</v>
      </c>
      <c r="BC49" s="124">
        <f t="shared" si="228"/>
        <v>0</v>
      </c>
      <c r="BD49" s="124">
        <f t="shared" si="228"/>
        <v>0</v>
      </c>
      <c r="BE49" s="124">
        <f t="shared" si="228"/>
        <v>0</v>
      </c>
      <c r="BF49" s="124">
        <f t="shared" si="228"/>
        <v>0</v>
      </c>
      <c r="BG49" s="124">
        <f t="shared" si="228"/>
        <v>0</v>
      </c>
      <c r="BH49" s="124">
        <f t="shared" si="228"/>
        <v>0</v>
      </c>
      <c r="BI49" s="124">
        <f t="shared" si="228"/>
        <v>0</v>
      </c>
      <c r="BJ49" s="124">
        <f t="shared" si="228"/>
        <v>0</v>
      </c>
      <c r="BK49" s="124">
        <f t="shared" si="228"/>
        <v>0</v>
      </c>
      <c r="BL49" s="124">
        <f t="shared" si="228"/>
        <v>0</v>
      </c>
      <c r="BM49" s="124">
        <f t="shared" si="228"/>
        <v>0</v>
      </c>
      <c r="BN49" s="124">
        <f t="shared" si="228"/>
        <v>0</v>
      </c>
      <c r="BO49" s="124">
        <f t="shared" ref="BO49:CT49" si="229">BO16-BO30</f>
        <v>0</v>
      </c>
      <c r="BP49" s="124">
        <f t="shared" si="229"/>
        <v>0</v>
      </c>
      <c r="BQ49" s="124">
        <f t="shared" si="229"/>
        <v>0</v>
      </c>
      <c r="BR49" s="124">
        <f t="shared" si="229"/>
        <v>0</v>
      </c>
      <c r="BS49" s="124">
        <f t="shared" si="229"/>
        <v>0</v>
      </c>
      <c r="BT49" s="124">
        <f t="shared" si="229"/>
        <v>0</v>
      </c>
      <c r="BU49" s="124">
        <f t="shared" si="229"/>
        <v>0</v>
      </c>
      <c r="BV49" s="124">
        <f t="shared" si="229"/>
        <v>0</v>
      </c>
      <c r="BW49" s="124">
        <f t="shared" si="229"/>
        <v>0</v>
      </c>
      <c r="BX49" s="124">
        <f t="shared" si="229"/>
        <v>0</v>
      </c>
      <c r="BY49" s="124">
        <f t="shared" si="229"/>
        <v>0</v>
      </c>
      <c r="BZ49" s="124">
        <f t="shared" si="229"/>
        <v>0</v>
      </c>
      <c r="CA49" s="124">
        <f t="shared" si="229"/>
        <v>0</v>
      </c>
      <c r="CB49" s="124">
        <f t="shared" si="229"/>
        <v>0</v>
      </c>
      <c r="CC49" s="124">
        <f t="shared" si="229"/>
        <v>0</v>
      </c>
      <c r="CD49" s="124">
        <f t="shared" si="229"/>
        <v>0</v>
      </c>
      <c r="CE49" s="124">
        <f t="shared" si="229"/>
        <v>0</v>
      </c>
      <c r="CF49" s="124">
        <f t="shared" si="229"/>
        <v>0</v>
      </c>
      <c r="CG49" s="124">
        <f t="shared" si="229"/>
        <v>0</v>
      </c>
      <c r="CH49" s="124">
        <f t="shared" si="229"/>
        <v>0</v>
      </c>
      <c r="CI49" s="124">
        <f t="shared" si="229"/>
        <v>0</v>
      </c>
      <c r="CJ49" s="124">
        <f t="shared" si="229"/>
        <v>0</v>
      </c>
      <c r="CK49" s="124">
        <f t="shared" si="229"/>
        <v>0</v>
      </c>
      <c r="CL49" s="124">
        <f t="shared" si="229"/>
        <v>0</v>
      </c>
      <c r="CM49" s="124">
        <f t="shared" si="229"/>
        <v>0</v>
      </c>
      <c r="CN49" s="124">
        <f t="shared" si="229"/>
        <v>0</v>
      </c>
      <c r="CO49" s="124">
        <f t="shared" si="229"/>
        <v>0</v>
      </c>
      <c r="CP49" s="124">
        <f t="shared" si="229"/>
        <v>0</v>
      </c>
      <c r="CQ49" s="124">
        <f t="shared" si="229"/>
        <v>0</v>
      </c>
      <c r="CR49" s="124">
        <f t="shared" si="229"/>
        <v>0</v>
      </c>
      <c r="CS49" s="124">
        <f t="shared" si="229"/>
        <v>0</v>
      </c>
      <c r="CT49" s="124">
        <f t="shared" si="229"/>
        <v>0</v>
      </c>
      <c r="CU49" s="124">
        <f t="shared" ref="CU49:DZ49" si="230">CU16-CU30</f>
        <v>0</v>
      </c>
      <c r="CV49" s="124">
        <f t="shared" si="230"/>
        <v>0</v>
      </c>
      <c r="CW49" s="124">
        <f t="shared" si="230"/>
        <v>0</v>
      </c>
      <c r="CX49" s="124">
        <f t="shared" si="230"/>
        <v>0</v>
      </c>
      <c r="CY49" s="124">
        <f t="shared" si="230"/>
        <v>0</v>
      </c>
      <c r="CZ49" s="124">
        <f t="shared" si="230"/>
        <v>0</v>
      </c>
      <c r="DA49" s="124">
        <f t="shared" si="230"/>
        <v>0</v>
      </c>
      <c r="DB49" s="124">
        <f t="shared" si="230"/>
        <v>0</v>
      </c>
      <c r="DC49" s="124">
        <f t="shared" si="230"/>
        <v>0</v>
      </c>
      <c r="DD49" s="124">
        <f t="shared" si="230"/>
        <v>0</v>
      </c>
      <c r="DE49" s="124">
        <f t="shared" si="230"/>
        <v>0</v>
      </c>
      <c r="DF49" s="124">
        <f t="shared" si="230"/>
        <v>0</v>
      </c>
      <c r="DG49" s="124">
        <f t="shared" si="230"/>
        <v>0</v>
      </c>
      <c r="DH49" s="124">
        <f t="shared" si="230"/>
        <v>0</v>
      </c>
      <c r="DI49" s="124">
        <f t="shared" si="230"/>
        <v>0</v>
      </c>
      <c r="DJ49" s="124">
        <f t="shared" si="230"/>
        <v>0</v>
      </c>
      <c r="DK49" s="124">
        <f t="shared" si="230"/>
        <v>0</v>
      </c>
      <c r="DL49" s="124">
        <f t="shared" si="230"/>
        <v>0</v>
      </c>
      <c r="DM49" s="124">
        <f t="shared" si="230"/>
        <v>0</v>
      </c>
      <c r="DN49" s="124">
        <f t="shared" si="230"/>
        <v>0</v>
      </c>
      <c r="DO49" s="124">
        <f t="shared" si="230"/>
        <v>0</v>
      </c>
      <c r="DP49" s="124">
        <f t="shared" si="230"/>
        <v>0</v>
      </c>
      <c r="DQ49" s="124">
        <f t="shared" si="230"/>
        <v>0</v>
      </c>
      <c r="DR49" s="124">
        <f t="shared" si="230"/>
        <v>0</v>
      </c>
      <c r="DS49" s="124">
        <f t="shared" si="230"/>
        <v>0</v>
      </c>
      <c r="DT49" s="124">
        <f t="shared" si="230"/>
        <v>0</v>
      </c>
      <c r="DU49" s="124">
        <f t="shared" si="230"/>
        <v>0</v>
      </c>
      <c r="DV49" s="124">
        <f t="shared" si="230"/>
        <v>0</v>
      </c>
      <c r="DW49" s="124">
        <f t="shared" si="230"/>
        <v>0</v>
      </c>
      <c r="DX49" s="124">
        <f t="shared" si="230"/>
        <v>0</v>
      </c>
      <c r="DY49" s="124">
        <f t="shared" si="230"/>
        <v>0</v>
      </c>
      <c r="DZ49" s="124">
        <f t="shared" si="230"/>
        <v>0</v>
      </c>
      <c r="EA49" s="124">
        <f t="shared" ref="EA49:FJ49" si="231">EA16-EA30</f>
        <v>0</v>
      </c>
      <c r="EB49" s="124">
        <f t="shared" si="231"/>
        <v>0</v>
      </c>
      <c r="EC49" s="124">
        <f t="shared" si="231"/>
        <v>0</v>
      </c>
      <c r="ED49" s="124">
        <f t="shared" si="231"/>
        <v>0</v>
      </c>
      <c r="EE49" s="124">
        <f t="shared" si="231"/>
        <v>0</v>
      </c>
      <c r="EF49" s="124">
        <f t="shared" si="231"/>
        <v>0</v>
      </c>
      <c r="EG49" s="124">
        <f t="shared" si="231"/>
        <v>0</v>
      </c>
      <c r="EH49" s="124">
        <f t="shared" si="231"/>
        <v>0</v>
      </c>
      <c r="EI49" s="124">
        <f t="shared" si="231"/>
        <v>0</v>
      </c>
      <c r="EJ49" s="124">
        <f t="shared" si="231"/>
        <v>0</v>
      </c>
      <c r="EK49" s="124">
        <f t="shared" si="231"/>
        <v>0</v>
      </c>
      <c r="EL49" s="124">
        <f t="shared" si="231"/>
        <v>0</v>
      </c>
      <c r="EM49" s="124">
        <f t="shared" si="231"/>
        <v>0</v>
      </c>
      <c r="EN49" s="124">
        <f t="shared" si="231"/>
        <v>0</v>
      </c>
      <c r="EO49" s="124">
        <f t="shared" si="231"/>
        <v>0</v>
      </c>
      <c r="EP49" s="124">
        <f t="shared" si="231"/>
        <v>0</v>
      </c>
      <c r="EQ49" s="124">
        <f t="shared" si="231"/>
        <v>0</v>
      </c>
      <c r="ER49" s="124">
        <f t="shared" si="231"/>
        <v>0</v>
      </c>
      <c r="ES49" s="124">
        <f t="shared" si="231"/>
        <v>0</v>
      </c>
      <c r="ET49" s="124">
        <f t="shared" si="231"/>
        <v>0</v>
      </c>
      <c r="EU49" s="124">
        <f t="shared" si="231"/>
        <v>0</v>
      </c>
      <c r="EV49" s="124">
        <f t="shared" si="231"/>
        <v>0</v>
      </c>
      <c r="EW49" s="124">
        <f t="shared" si="231"/>
        <v>0</v>
      </c>
      <c r="EX49" s="124">
        <f t="shared" si="231"/>
        <v>0</v>
      </c>
      <c r="EY49" s="124">
        <f t="shared" si="231"/>
        <v>0</v>
      </c>
      <c r="EZ49" s="124">
        <f t="shared" si="231"/>
        <v>0</v>
      </c>
      <c r="FA49" s="124">
        <f t="shared" si="231"/>
        <v>0</v>
      </c>
      <c r="FB49" s="124">
        <f t="shared" si="231"/>
        <v>0</v>
      </c>
      <c r="FC49" s="124">
        <f t="shared" si="231"/>
        <v>0</v>
      </c>
      <c r="FD49" s="124">
        <f t="shared" si="231"/>
        <v>0</v>
      </c>
      <c r="FE49" s="124">
        <f t="shared" si="231"/>
        <v>0</v>
      </c>
      <c r="FF49" s="124">
        <f t="shared" si="231"/>
        <v>0</v>
      </c>
      <c r="FG49" s="124">
        <f t="shared" si="231"/>
        <v>0</v>
      </c>
      <c r="FH49" s="124">
        <f t="shared" si="231"/>
        <v>0</v>
      </c>
      <c r="FI49" s="124">
        <f t="shared" si="231"/>
        <v>0</v>
      </c>
      <c r="FJ49" s="124">
        <f t="shared" si="231"/>
        <v>0</v>
      </c>
      <c r="FK49" s="124"/>
      <c r="FL49" s="135"/>
      <c r="FM49" s="135"/>
    </row>
    <row r="50" spans="1:169" s="38" customFormat="1" ht="28.15" customHeight="1">
      <c r="A50" s="148">
        <v>2</v>
      </c>
      <c r="B50" s="149" t="str">
        <f t="shared" ref="B50:B61" si="232">B31</f>
        <v>Trường mầm non Kỳ Tây</v>
      </c>
      <c r="C50" s="124">
        <f t="shared" ref="C50:AH50" si="233">C17-C31</f>
        <v>3554.1800000000007</v>
      </c>
      <c r="D50" s="124">
        <f t="shared" si="233"/>
        <v>0</v>
      </c>
      <c r="E50" s="124">
        <f t="shared" si="233"/>
        <v>3554.1800000000007</v>
      </c>
      <c r="F50" s="124">
        <f t="shared" si="233"/>
        <v>0</v>
      </c>
      <c r="G50" s="124">
        <f t="shared" si="233"/>
        <v>0</v>
      </c>
      <c r="H50" s="124">
        <f t="shared" si="233"/>
        <v>0</v>
      </c>
      <c r="I50" s="124">
        <f t="shared" si="233"/>
        <v>0</v>
      </c>
      <c r="J50" s="124">
        <f t="shared" si="233"/>
        <v>0</v>
      </c>
      <c r="K50" s="124">
        <f t="shared" si="233"/>
        <v>0</v>
      </c>
      <c r="L50" s="124">
        <f t="shared" si="233"/>
        <v>0</v>
      </c>
      <c r="M50" s="124">
        <f t="shared" si="233"/>
        <v>0</v>
      </c>
      <c r="N50" s="124">
        <f t="shared" si="233"/>
        <v>0</v>
      </c>
      <c r="O50" s="124">
        <f t="shared" si="233"/>
        <v>0</v>
      </c>
      <c r="P50" s="124">
        <f t="shared" si="233"/>
        <v>0</v>
      </c>
      <c r="Q50" s="124">
        <f t="shared" si="233"/>
        <v>0</v>
      </c>
      <c r="R50" s="124">
        <f t="shared" si="233"/>
        <v>0</v>
      </c>
      <c r="S50" s="124">
        <f t="shared" si="233"/>
        <v>0</v>
      </c>
      <c r="T50" s="124">
        <f t="shared" si="233"/>
        <v>0</v>
      </c>
      <c r="U50" s="124">
        <f t="shared" si="233"/>
        <v>0</v>
      </c>
      <c r="V50" s="124">
        <f t="shared" si="233"/>
        <v>0</v>
      </c>
      <c r="W50" s="124">
        <f t="shared" si="233"/>
        <v>0</v>
      </c>
      <c r="X50" s="124">
        <f t="shared" si="233"/>
        <v>0</v>
      </c>
      <c r="Y50" s="124">
        <f t="shared" si="233"/>
        <v>0</v>
      </c>
      <c r="Z50" s="124">
        <f t="shared" si="233"/>
        <v>0</v>
      </c>
      <c r="AA50" s="124">
        <f t="shared" si="233"/>
        <v>0</v>
      </c>
      <c r="AB50" s="124">
        <f t="shared" si="233"/>
        <v>0</v>
      </c>
      <c r="AC50" s="124">
        <f t="shared" si="233"/>
        <v>0</v>
      </c>
      <c r="AD50" s="124">
        <f t="shared" si="233"/>
        <v>0</v>
      </c>
      <c r="AE50" s="124">
        <f t="shared" si="233"/>
        <v>0</v>
      </c>
      <c r="AF50" s="124">
        <f t="shared" si="233"/>
        <v>0</v>
      </c>
      <c r="AG50" s="124">
        <f t="shared" si="233"/>
        <v>0</v>
      </c>
      <c r="AH50" s="124">
        <f t="shared" si="233"/>
        <v>0</v>
      </c>
      <c r="AI50" s="124">
        <f t="shared" ref="AI50:BN50" si="234">AI17-AI31</f>
        <v>0</v>
      </c>
      <c r="AJ50" s="124">
        <f t="shared" si="234"/>
        <v>0</v>
      </c>
      <c r="AK50" s="124">
        <f t="shared" si="234"/>
        <v>3554.1800000000007</v>
      </c>
      <c r="AL50" s="124">
        <f t="shared" si="234"/>
        <v>3435.6110000000003</v>
      </c>
      <c r="AM50" s="124">
        <f t="shared" si="234"/>
        <v>2961.9570000000003</v>
      </c>
      <c r="AN50" s="124">
        <f t="shared" si="234"/>
        <v>473.65400000000011</v>
      </c>
      <c r="AO50" s="124">
        <f t="shared" si="234"/>
        <v>118.56900000000002</v>
      </c>
      <c r="AP50" s="124">
        <f t="shared" si="234"/>
        <v>0</v>
      </c>
      <c r="AQ50" s="124">
        <f t="shared" si="234"/>
        <v>0</v>
      </c>
      <c r="AR50" s="124">
        <f t="shared" si="234"/>
        <v>14.4</v>
      </c>
      <c r="AS50" s="124">
        <f t="shared" si="234"/>
        <v>91.26</v>
      </c>
      <c r="AT50" s="124">
        <f t="shared" si="234"/>
        <v>0</v>
      </c>
      <c r="AU50" s="124">
        <f t="shared" si="234"/>
        <v>0</v>
      </c>
      <c r="AV50" s="124">
        <f t="shared" si="234"/>
        <v>0</v>
      </c>
      <c r="AW50" s="124">
        <f t="shared" si="234"/>
        <v>0</v>
      </c>
      <c r="AX50" s="124">
        <f t="shared" si="234"/>
        <v>0</v>
      </c>
      <c r="AY50" s="124">
        <f t="shared" si="234"/>
        <v>12.909000000000001</v>
      </c>
      <c r="AZ50" s="124">
        <f t="shared" si="234"/>
        <v>0</v>
      </c>
      <c r="BA50" s="124">
        <f t="shared" si="234"/>
        <v>0</v>
      </c>
      <c r="BB50" s="124">
        <f t="shared" si="234"/>
        <v>0</v>
      </c>
      <c r="BC50" s="124">
        <f t="shared" si="234"/>
        <v>0</v>
      </c>
      <c r="BD50" s="124">
        <f t="shared" si="234"/>
        <v>0</v>
      </c>
      <c r="BE50" s="124">
        <f t="shared" si="234"/>
        <v>0</v>
      </c>
      <c r="BF50" s="124">
        <f t="shared" si="234"/>
        <v>0</v>
      </c>
      <c r="BG50" s="124">
        <f t="shared" si="234"/>
        <v>0</v>
      </c>
      <c r="BH50" s="124">
        <f t="shared" si="234"/>
        <v>0</v>
      </c>
      <c r="BI50" s="124">
        <f t="shared" si="234"/>
        <v>0</v>
      </c>
      <c r="BJ50" s="124">
        <f t="shared" si="234"/>
        <v>0</v>
      </c>
      <c r="BK50" s="124">
        <f t="shared" si="234"/>
        <v>0</v>
      </c>
      <c r="BL50" s="124">
        <f t="shared" si="234"/>
        <v>0</v>
      </c>
      <c r="BM50" s="124">
        <f t="shared" si="234"/>
        <v>0</v>
      </c>
      <c r="BN50" s="124">
        <f t="shared" si="234"/>
        <v>0</v>
      </c>
      <c r="BO50" s="124">
        <f t="shared" ref="BO50:CT50" si="235">BO17-BO31</f>
        <v>0</v>
      </c>
      <c r="BP50" s="124">
        <f t="shared" si="235"/>
        <v>0</v>
      </c>
      <c r="BQ50" s="124">
        <f t="shared" si="235"/>
        <v>0</v>
      </c>
      <c r="BR50" s="124">
        <f t="shared" si="235"/>
        <v>0</v>
      </c>
      <c r="BS50" s="124">
        <f t="shared" si="235"/>
        <v>0</v>
      </c>
      <c r="BT50" s="124">
        <f t="shared" si="235"/>
        <v>0</v>
      </c>
      <c r="BU50" s="124">
        <f t="shared" si="235"/>
        <v>0</v>
      </c>
      <c r="BV50" s="124">
        <f t="shared" si="235"/>
        <v>0</v>
      </c>
      <c r="BW50" s="124">
        <f t="shared" si="235"/>
        <v>0</v>
      </c>
      <c r="BX50" s="124">
        <f t="shared" si="235"/>
        <v>0</v>
      </c>
      <c r="BY50" s="124">
        <f t="shared" si="235"/>
        <v>0</v>
      </c>
      <c r="BZ50" s="124">
        <f t="shared" si="235"/>
        <v>0</v>
      </c>
      <c r="CA50" s="124">
        <f t="shared" si="235"/>
        <v>0</v>
      </c>
      <c r="CB50" s="124">
        <f t="shared" si="235"/>
        <v>0</v>
      </c>
      <c r="CC50" s="124">
        <f t="shared" si="235"/>
        <v>0</v>
      </c>
      <c r="CD50" s="124">
        <f t="shared" si="235"/>
        <v>0</v>
      </c>
      <c r="CE50" s="124">
        <f t="shared" si="235"/>
        <v>0</v>
      </c>
      <c r="CF50" s="124">
        <f t="shared" si="235"/>
        <v>0</v>
      </c>
      <c r="CG50" s="124">
        <f t="shared" si="235"/>
        <v>0</v>
      </c>
      <c r="CH50" s="124">
        <f t="shared" si="235"/>
        <v>0</v>
      </c>
      <c r="CI50" s="124">
        <f t="shared" si="235"/>
        <v>0</v>
      </c>
      <c r="CJ50" s="124">
        <f t="shared" si="235"/>
        <v>0</v>
      </c>
      <c r="CK50" s="124">
        <f t="shared" si="235"/>
        <v>0</v>
      </c>
      <c r="CL50" s="124">
        <f t="shared" si="235"/>
        <v>0</v>
      </c>
      <c r="CM50" s="124">
        <f t="shared" si="235"/>
        <v>0</v>
      </c>
      <c r="CN50" s="124">
        <f t="shared" si="235"/>
        <v>0</v>
      </c>
      <c r="CO50" s="124">
        <f t="shared" si="235"/>
        <v>0</v>
      </c>
      <c r="CP50" s="124">
        <f t="shared" si="235"/>
        <v>0</v>
      </c>
      <c r="CQ50" s="124">
        <f t="shared" si="235"/>
        <v>0</v>
      </c>
      <c r="CR50" s="124">
        <f t="shared" si="235"/>
        <v>0</v>
      </c>
      <c r="CS50" s="124">
        <f t="shared" si="235"/>
        <v>0</v>
      </c>
      <c r="CT50" s="124">
        <f t="shared" si="235"/>
        <v>0</v>
      </c>
      <c r="CU50" s="124">
        <f t="shared" ref="CU50:DZ50" si="236">CU17-CU31</f>
        <v>0</v>
      </c>
      <c r="CV50" s="124">
        <f t="shared" si="236"/>
        <v>0</v>
      </c>
      <c r="CW50" s="124">
        <f t="shared" si="236"/>
        <v>0</v>
      </c>
      <c r="CX50" s="124">
        <f t="shared" si="236"/>
        <v>0</v>
      </c>
      <c r="CY50" s="124">
        <f t="shared" si="236"/>
        <v>0</v>
      </c>
      <c r="CZ50" s="124">
        <f t="shared" si="236"/>
        <v>0</v>
      </c>
      <c r="DA50" s="124">
        <f t="shared" si="236"/>
        <v>0</v>
      </c>
      <c r="DB50" s="124">
        <f t="shared" si="236"/>
        <v>0</v>
      </c>
      <c r="DC50" s="124">
        <f t="shared" si="236"/>
        <v>0</v>
      </c>
      <c r="DD50" s="124">
        <f t="shared" si="236"/>
        <v>0</v>
      </c>
      <c r="DE50" s="124">
        <f t="shared" si="236"/>
        <v>0</v>
      </c>
      <c r="DF50" s="124">
        <f t="shared" si="236"/>
        <v>0</v>
      </c>
      <c r="DG50" s="124">
        <f t="shared" si="236"/>
        <v>0</v>
      </c>
      <c r="DH50" s="124">
        <f t="shared" si="236"/>
        <v>0</v>
      </c>
      <c r="DI50" s="124">
        <f t="shared" si="236"/>
        <v>0</v>
      </c>
      <c r="DJ50" s="124">
        <f t="shared" si="236"/>
        <v>0</v>
      </c>
      <c r="DK50" s="124">
        <f t="shared" si="236"/>
        <v>0</v>
      </c>
      <c r="DL50" s="124">
        <f t="shared" si="236"/>
        <v>0</v>
      </c>
      <c r="DM50" s="124">
        <f t="shared" si="236"/>
        <v>0</v>
      </c>
      <c r="DN50" s="124">
        <f t="shared" si="236"/>
        <v>0</v>
      </c>
      <c r="DO50" s="124">
        <f t="shared" si="236"/>
        <v>0</v>
      </c>
      <c r="DP50" s="124">
        <f t="shared" si="236"/>
        <v>0</v>
      </c>
      <c r="DQ50" s="124">
        <f t="shared" si="236"/>
        <v>0</v>
      </c>
      <c r="DR50" s="124">
        <f t="shared" si="236"/>
        <v>0</v>
      </c>
      <c r="DS50" s="124">
        <f t="shared" si="236"/>
        <v>0</v>
      </c>
      <c r="DT50" s="124">
        <f t="shared" si="236"/>
        <v>0</v>
      </c>
      <c r="DU50" s="124">
        <f t="shared" si="236"/>
        <v>0</v>
      </c>
      <c r="DV50" s="124">
        <f t="shared" si="236"/>
        <v>0</v>
      </c>
      <c r="DW50" s="124">
        <f t="shared" si="236"/>
        <v>0</v>
      </c>
      <c r="DX50" s="124">
        <f t="shared" si="236"/>
        <v>0</v>
      </c>
      <c r="DY50" s="124">
        <f t="shared" si="236"/>
        <v>0</v>
      </c>
      <c r="DZ50" s="124">
        <f t="shared" si="236"/>
        <v>0</v>
      </c>
      <c r="EA50" s="124">
        <f t="shared" ref="EA50:FJ50" si="237">EA17-EA31</f>
        <v>0</v>
      </c>
      <c r="EB50" s="124">
        <f t="shared" si="237"/>
        <v>0</v>
      </c>
      <c r="EC50" s="124">
        <f t="shared" si="237"/>
        <v>0</v>
      </c>
      <c r="ED50" s="124">
        <f t="shared" si="237"/>
        <v>0</v>
      </c>
      <c r="EE50" s="124">
        <f t="shared" si="237"/>
        <v>0</v>
      </c>
      <c r="EF50" s="124">
        <f t="shared" si="237"/>
        <v>0</v>
      </c>
      <c r="EG50" s="124">
        <f t="shared" si="237"/>
        <v>0</v>
      </c>
      <c r="EH50" s="124">
        <f t="shared" si="237"/>
        <v>0</v>
      </c>
      <c r="EI50" s="124">
        <f t="shared" si="237"/>
        <v>0</v>
      </c>
      <c r="EJ50" s="124">
        <f t="shared" si="237"/>
        <v>0</v>
      </c>
      <c r="EK50" s="124">
        <f t="shared" si="237"/>
        <v>0</v>
      </c>
      <c r="EL50" s="124">
        <f t="shared" si="237"/>
        <v>0</v>
      </c>
      <c r="EM50" s="124">
        <f t="shared" si="237"/>
        <v>0</v>
      </c>
      <c r="EN50" s="124">
        <f t="shared" si="237"/>
        <v>0</v>
      </c>
      <c r="EO50" s="124">
        <f t="shared" si="237"/>
        <v>0</v>
      </c>
      <c r="EP50" s="124">
        <f t="shared" si="237"/>
        <v>0</v>
      </c>
      <c r="EQ50" s="124">
        <f t="shared" si="237"/>
        <v>0</v>
      </c>
      <c r="ER50" s="124">
        <f t="shared" si="237"/>
        <v>0</v>
      </c>
      <c r="ES50" s="124">
        <f t="shared" si="237"/>
        <v>0</v>
      </c>
      <c r="ET50" s="124">
        <f t="shared" si="237"/>
        <v>0</v>
      </c>
      <c r="EU50" s="124">
        <f t="shared" si="237"/>
        <v>0</v>
      </c>
      <c r="EV50" s="124">
        <f t="shared" si="237"/>
        <v>0</v>
      </c>
      <c r="EW50" s="124">
        <f t="shared" si="237"/>
        <v>0</v>
      </c>
      <c r="EX50" s="124">
        <f t="shared" si="237"/>
        <v>0</v>
      </c>
      <c r="EY50" s="124">
        <f t="shared" si="237"/>
        <v>0</v>
      </c>
      <c r="EZ50" s="124">
        <f t="shared" si="237"/>
        <v>0</v>
      </c>
      <c r="FA50" s="124">
        <f t="shared" si="237"/>
        <v>0</v>
      </c>
      <c r="FB50" s="124">
        <f t="shared" si="237"/>
        <v>0</v>
      </c>
      <c r="FC50" s="124">
        <f t="shared" si="237"/>
        <v>0</v>
      </c>
      <c r="FD50" s="124">
        <f t="shared" si="237"/>
        <v>0</v>
      </c>
      <c r="FE50" s="124">
        <f t="shared" si="237"/>
        <v>0</v>
      </c>
      <c r="FF50" s="124">
        <f t="shared" si="237"/>
        <v>0</v>
      </c>
      <c r="FG50" s="124">
        <f t="shared" si="237"/>
        <v>0</v>
      </c>
      <c r="FH50" s="124">
        <f t="shared" si="237"/>
        <v>0</v>
      </c>
      <c r="FI50" s="124">
        <f t="shared" si="237"/>
        <v>0</v>
      </c>
      <c r="FJ50" s="124">
        <f t="shared" si="237"/>
        <v>0</v>
      </c>
      <c r="FK50" s="124"/>
      <c r="FL50" s="135"/>
      <c r="FM50" s="135"/>
    </row>
    <row r="51" spans="1:169" s="38" customFormat="1" ht="28.15" customHeight="1">
      <c r="A51" s="148">
        <v>3</v>
      </c>
      <c r="B51" s="149" t="str">
        <f t="shared" si="232"/>
        <v>Trường mầm non Kỳ Trung</v>
      </c>
      <c r="C51" s="124">
        <f t="shared" ref="C51:AH51" si="238">C18-C32</f>
        <v>1964.5129999999999</v>
      </c>
      <c r="D51" s="124">
        <f t="shared" si="238"/>
        <v>0</v>
      </c>
      <c r="E51" s="124">
        <f t="shared" si="238"/>
        <v>1964.5129999999999</v>
      </c>
      <c r="F51" s="124">
        <f t="shared" si="238"/>
        <v>0</v>
      </c>
      <c r="G51" s="124">
        <f t="shared" si="238"/>
        <v>0</v>
      </c>
      <c r="H51" s="124">
        <f t="shared" si="238"/>
        <v>0</v>
      </c>
      <c r="I51" s="124">
        <f t="shared" si="238"/>
        <v>0</v>
      </c>
      <c r="J51" s="124">
        <f t="shared" si="238"/>
        <v>0</v>
      </c>
      <c r="K51" s="124">
        <f t="shared" si="238"/>
        <v>0</v>
      </c>
      <c r="L51" s="124">
        <f t="shared" si="238"/>
        <v>0</v>
      </c>
      <c r="M51" s="124">
        <f t="shared" si="238"/>
        <v>0</v>
      </c>
      <c r="N51" s="124">
        <f t="shared" si="238"/>
        <v>0</v>
      </c>
      <c r="O51" s="124">
        <f t="shared" si="238"/>
        <v>0</v>
      </c>
      <c r="P51" s="124">
        <f t="shared" si="238"/>
        <v>0</v>
      </c>
      <c r="Q51" s="124">
        <f t="shared" si="238"/>
        <v>0</v>
      </c>
      <c r="R51" s="124">
        <f t="shared" si="238"/>
        <v>0</v>
      </c>
      <c r="S51" s="124">
        <f t="shared" si="238"/>
        <v>0</v>
      </c>
      <c r="T51" s="124">
        <f t="shared" si="238"/>
        <v>0</v>
      </c>
      <c r="U51" s="124">
        <f t="shared" si="238"/>
        <v>0</v>
      </c>
      <c r="V51" s="124">
        <f t="shared" si="238"/>
        <v>0</v>
      </c>
      <c r="W51" s="124">
        <f t="shared" si="238"/>
        <v>0</v>
      </c>
      <c r="X51" s="124">
        <f t="shared" si="238"/>
        <v>0</v>
      </c>
      <c r="Y51" s="124">
        <f t="shared" si="238"/>
        <v>0</v>
      </c>
      <c r="Z51" s="124">
        <f t="shared" si="238"/>
        <v>0</v>
      </c>
      <c r="AA51" s="124">
        <f t="shared" si="238"/>
        <v>0</v>
      </c>
      <c r="AB51" s="124">
        <f t="shared" si="238"/>
        <v>0</v>
      </c>
      <c r="AC51" s="124">
        <f t="shared" si="238"/>
        <v>0</v>
      </c>
      <c r="AD51" s="124">
        <f t="shared" si="238"/>
        <v>0</v>
      </c>
      <c r="AE51" s="124">
        <f t="shared" si="238"/>
        <v>0</v>
      </c>
      <c r="AF51" s="124">
        <f t="shared" si="238"/>
        <v>0</v>
      </c>
      <c r="AG51" s="124">
        <f t="shared" si="238"/>
        <v>0</v>
      </c>
      <c r="AH51" s="124">
        <f t="shared" si="238"/>
        <v>0</v>
      </c>
      <c r="AI51" s="124">
        <f t="shared" ref="AI51:BN51" si="239">AI18-AI32</f>
        <v>0</v>
      </c>
      <c r="AJ51" s="124">
        <f t="shared" si="239"/>
        <v>0</v>
      </c>
      <c r="AK51" s="124">
        <f t="shared" si="239"/>
        <v>1964.5129999999999</v>
      </c>
      <c r="AL51" s="124">
        <f t="shared" si="239"/>
        <v>1932.473</v>
      </c>
      <c r="AM51" s="124">
        <f t="shared" si="239"/>
        <v>1734.1</v>
      </c>
      <c r="AN51" s="124">
        <f t="shared" si="239"/>
        <v>198.37299999999999</v>
      </c>
      <c r="AO51" s="124">
        <f t="shared" si="239"/>
        <v>32.04</v>
      </c>
      <c r="AP51" s="124">
        <f t="shared" si="239"/>
        <v>0</v>
      </c>
      <c r="AQ51" s="124">
        <f t="shared" si="239"/>
        <v>0</v>
      </c>
      <c r="AR51" s="124">
        <f t="shared" si="239"/>
        <v>2.88</v>
      </c>
      <c r="AS51" s="124">
        <f t="shared" si="239"/>
        <v>29.16</v>
      </c>
      <c r="AT51" s="124">
        <f t="shared" si="239"/>
        <v>0</v>
      </c>
      <c r="AU51" s="124">
        <f t="shared" si="239"/>
        <v>0</v>
      </c>
      <c r="AV51" s="124">
        <f t="shared" si="239"/>
        <v>0</v>
      </c>
      <c r="AW51" s="124">
        <f t="shared" si="239"/>
        <v>0</v>
      </c>
      <c r="AX51" s="124">
        <f t="shared" si="239"/>
        <v>0</v>
      </c>
      <c r="AY51" s="124">
        <f t="shared" si="239"/>
        <v>0</v>
      </c>
      <c r="AZ51" s="124">
        <f t="shared" si="239"/>
        <v>0</v>
      </c>
      <c r="BA51" s="124">
        <f t="shared" si="239"/>
        <v>0</v>
      </c>
      <c r="BB51" s="124">
        <f t="shared" si="239"/>
        <v>0</v>
      </c>
      <c r="BC51" s="124">
        <f t="shared" si="239"/>
        <v>0</v>
      </c>
      <c r="BD51" s="124">
        <f t="shared" si="239"/>
        <v>0</v>
      </c>
      <c r="BE51" s="124">
        <f t="shared" si="239"/>
        <v>0</v>
      </c>
      <c r="BF51" s="124">
        <f t="shared" si="239"/>
        <v>0</v>
      </c>
      <c r="BG51" s="124">
        <f t="shared" si="239"/>
        <v>0</v>
      </c>
      <c r="BH51" s="124">
        <f t="shared" si="239"/>
        <v>0</v>
      </c>
      <c r="BI51" s="124">
        <f t="shared" si="239"/>
        <v>0</v>
      </c>
      <c r="BJ51" s="124">
        <f t="shared" si="239"/>
        <v>0</v>
      </c>
      <c r="BK51" s="124">
        <f t="shared" si="239"/>
        <v>0</v>
      </c>
      <c r="BL51" s="124">
        <f t="shared" si="239"/>
        <v>0</v>
      </c>
      <c r="BM51" s="124">
        <f t="shared" si="239"/>
        <v>0</v>
      </c>
      <c r="BN51" s="124">
        <f t="shared" si="239"/>
        <v>0</v>
      </c>
      <c r="BO51" s="124">
        <f t="shared" ref="BO51:CT51" si="240">BO18-BO32</f>
        <v>0</v>
      </c>
      <c r="BP51" s="124">
        <f t="shared" si="240"/>
        <v>0</v>
      </c>
      <c r="BQ51" s="124">
        <f t="shared" si="240"/>
        <v>0</v>
      </c>
      <c r="BR51" s="124">
        <f t="shared" si="240"/>
        <v>0</v>
      </c>
      <c r="BS51" s="124">
        <f t="shared" si="240"/>
        <v>0</v>
      </c>
      <c r="BT51" s="124">
        <f t="shared" si="240"/>
        <v>0</v>
      </c>
      <c r="BU51" s="124">
        <f t="shared" si="240"/>
        <v>0</v>
      </c>
      <c r="BV51" s="124">
        <f t="shared" si="240"/>
        <v>0</v>
      </c>
      <c r="BW51" s="124">
        <f t="shared" si="240"/>
        <v>0</v>
      </c>
      <c r="BX51" s="124">
        <f t="shared" si="240"/>
        <v>0</v>
      </c>
      <c r="BY51" s="124">
        <f t="shared" si="240"/>
        <v>0</v>
      </c>
      <c r="BZ51" s="124">
        <f t="shared" si="240"/>
        <v>0</v>
      </c>
      <c r="CA51" s="124">
        <f t="shared" si="240"/>
        <v>0</v>
      </c>
      <c r="CB51" s="124">
        <f t="shared" si="240"/>
        <v>0</v>
      </c>
      <c r="CC51" s="124">
        <f t="shared" si="240"/>
        <v>0</v>
      </c>
      <c r="CD51" s="124">
        <f t="shared" si="240"/>
        <v>0</v>
      </c>
      <c r="CE51" s="124">
        <f t="shared" si="240"/>
        <v>0</v>
      </c>
      <c r="CF51" s="124">
        <f t="shared" si="240"/>
        <v>0</v>
      </c>
      <c r="CG51" s="124">
        <f t="shared" si="240"/>
        <v>0</v>
      </c>
      <c r="CH51" s="124">
        <f t="shared" si="240"/>
        <v>0</v>
      </c>
      <c r="CI51" s="124">
        <f t="shared" si="240"/>
        <v>0</v>
      </c>
      <c r="CJ51" s="124">
        <f t="shared" si="240"/>
        <v>0</v>
      </c>
      <c r="CK51" s="124">
        <f t="shared" si="240"/>
        <v>0</v>
      </c>
      <c r="CL51" s="124">
        <f t="shared" si="240"/>
        <v>0</v>
      </c>
      <c r="CM51" s="124">
        <f t="shared" si="240"/>
        <v>0</v>
      </c>
      <c r="CN51" s="124">
        <f t="shared" si="240"/>
        <v>0</v>
      </c>
      <c r="CO51" s="124">
        <f t="shared" si="240"/>
        <v>0</v>
      </c>
      <c r="CP51" s="124">
        <f t="shared" si="240"/>
        <v>0</v>
      </c>
      <c r="CQ51" s="124">
        <f t="shared" si="240"/>
        <v>0</v>
      </c>
      <c r="CR51" s="124">
        <f t="shared" si="240"/>
        <v>0</v>
      </c>
      <c r="CS51" s="124">
        <f t="shared" si="240"/>
        <v>0</v>
      </c>
      <c r="CT51" s="124">
        <f t="shared" si="240"/>
        <v>0</v>
      </c>
      <c r="CU51" s="124">
        <f t="shared" ref="CU51:DZ51" si="241">CU18-CU32</f>
        <v>0</v>
      </c>
      <c r="CV51" s="124">
        <f t="shared" si="241"/>
        <v>0</v>
      </c>
      <c r="CW51" s="124">
        <f t="shared" si="241"/>
        <v>0</v>
      </c>
      <c r="CX51" s="124">
        <f t="shared" si="241"/>
        <v>0</v>
      </c>
      <c r="CY51" s="124">
        <f t="shared" si="241"/>
        <v>0</v>
      </c>
      <c r="CZ51" s="124">
        <f t="shared" si="241"/>
        <v>0</v>
      </c>
      <c r="DA51" s="124">
        <f t="shared" si="241"/>
        <v>0</v>
      </c>
      <c r="DB51" s="124">
        <f t="shared" si="241"/>
        <v>0</v>
      </c>
      <c r="DC51" s="124">
        <f t="shared" si="241"/>
        <v>0</v>
      </c>
      <c r="DD51" s="124">
        <f t="shared" si="241"/>
        <v>0</v>
      </c>
      <c r="DE51" s="124">
        <f t="shared" si="241"/>
        <v>0</v>
      </c>
      <c r="DF51" s="124">
        <f t="shared" si="241"/>
        <v>0</v>
      </c>
      <c r="DG51" s="124">
        <f t="shared" si="241"/>
        <v>0</v>
      </c>
      <c r="DH51" s="124">
        <f t="shared" si="241"/>
        <v>0</v>
      </c>
      <c r="DI51" s="124">
        <f t="shared" si="241"/>
        <v>0</v>
      </c>
      <c r="DJ51" s="124">
        <f t="shared" si="241"/>
        <v>0</v>
      </c>
      <c r="DK51" s="124">
        <f t="shared" si="241"/>
        <v>0</v>
      </c>
      <c r="DL51" s="124">
        <f t="shared" si="241"/>
        <v>0</v>
      </c>
      <c r="DM51" s="124">
        <f t="shared" si="241"/>
        <v>0</v>
      </c>
      <c r="DN51" s="124">
        <f t="shared" si="241"/>
        <v>0</v>
      </c>
      <c r="DO51" s="124">
        <f t="shared" si="241"/>
        <v>0</v>
      </c>
      <c r="DP51" s="124">
        <f t="shared" si="241"/>
        <v>0</v>
      </c>
      <c r="DQ51" s="124">
        <f t="shared" si="241"/>
        <v>0</v>
      </c>
      <c r="DR51" s="124">
        <f t="shared" si="241"/>
        <v>0</v>
      </c>
      <c r="DS51" s="124">
        <f t="shared" si="241"/>
        <v>0</v>
      </c>
      <c r="DT51" s="124">
        <f t="shared" si="241"/>
        <v>0</v>
      </c>
      <c r="DU51" s="124">
        <f t="shared" si="241"/>
        <v>0</v>
      </c>
      <c r="DV51" s="124">
        <f t="shared" si="241"/>
        <v>0</v>
      </c>
      <c r="DW51" s="124">
        <f t="shared" si="241"/>
        <v>0</v>
      </c>
      <c r="DX51" s="124">
        <f t="shared" si="241"/>
        <v>0</v>
      </c>
      <c r="DY51" s="124">
        <f t="shared" si="241"/>
        <v>0</v>
      </c>
      <c r="DZ51" s="124">
        <f t="shared" si="241"/>
        <v>0</v>
      </c>
      <c r="EA51" s="124">
        <f t="shared" ref="EA51:FJ51" si="242">EA18-EA32</f>
        <v>0</v>
      </c>
      <c r="EB51" s="124">
        <f t="shared" si="242"/>
        <v>0</v>
      </c>
      <c r="EC51" s="124">
        <f t="shared" si="242"/>
        <v>0</v>
      </c>
      <c r="ED51" s="124">
        <f t="shared" si="242"/>
        <v>0</v>
      </c>
      <c r="EE51" s="124">
        <f t="shared" si="242"/>
        <v>0</v>
      </c>
      <c r="EF51" s="124">
        <f t="shared" si="242"/>
        <v>0</v>
      </c>
      <c r="EG51" s="124">
        <f t="shared" si="242"/>
        <v>0</v>
      </c>
      <c r="EH51" s="124">
        <f t="shared" si="242"/>
        <v>0</v>
      </c>
      <c r="EI51" s="124">
        <f t="shared" si="242"/>
        <v>0</v>
      </c>
      <c r="EJ51" s="124">
        <f t="shared" si="242"/>
        <v>0</v>
      </c>
      <c r="EK51" s="124">
        <f t="shared" si="242"/>
        <v>0</v>
      </c>
      <c r="EL51" s="124">
        <f t="shared" si="242"/>
        <v>0</v>
      </c>
      <c r="EM51" s="124">
        <f t="shared" si="242"/>
        <v>0</v>
      </c>
      <c r="EN51" s="124">
        <f t="shared" si="242"/>
        <v>0</v>
      </c>
      <c r="EO51" s="124">
        <f t="shared" si="242"/>
        <v>0</v>
      </c>
      <c r="EP51" s="124">
        <f t="shared" si="242"/>
        <v>0</v>
      </c>
      <c r="EQ51" s="124">
        <f t="shared" si="242"/>
        <v>0</v>
      </c>
      <c r="ER51" s="124">
        <f t="shared" si="242"/>
        <v>0</v>
      </c>
      <c r="ES51" s="124">
        <f t="shared" si="242"/>
        <v>0</v>
      </c>
      <c r="ET51" s="124">
        <f t="shared" si="242"/>
        <v>0</v>
      </c>
      <c r="EU51" s="124">
        <f t="shared" si="242"/>
        <v>0</v>
      </c>
      <c r="EV51" s="124">
        <f t="shared" si="242"/>
        <v>0</v>
      </c>
      <c r="EW51" s="124">
        <f t="shared" si="242"/>
        <v>0</v>
      </c>
      <c r="EX51" s="124">
        <f t="shared" si="242"/>
        <v>0</v>
      </c>
      <c r="EY51" s="124">
        <f t="shared" si="242"/>
        <v>0</v>
      </c>
      <c r="EZ51" s="124">
        <f t="shared" si="242"/>
        <v>0</v>
      </c>
      <c r="FA51" s="124">
        <f t="shared" si="242"/>
        <v>0</v>
      </c>
      <c r="FB51" s="124">
        <f t="shared" si="242"/>
        <v>0</v>
      </c>
      <c r="FC51" s="124">
        <f t="shared" si="242"/>
        <v>0</v>
      </c>
      <c r="FD51" s="124">
        <f t="shared" si="242"/>
        <v>0</v>
      </c>
      <c r="FE51" s="124">
        <f t="shared" si="242"/>
        <v>0</v>
      </c>
      <c r="FF51" s="124">
        <f t="shared" si="242"/>
        <v>0</v>
      </c>
      <c r="FG51" s="124">
        <f t="shared" si="242"/>
        <v>0</v>
      </c>
      <c r="FH51" s="124">
        <f t="shared" si="242"/>
        <v>0</v>
      </c>
      <c r="FI51" s="124">
        <f t="shared" si="242"/>
        <v>0</v>
      </c>
      <c r="FJ51" s="124">
        <f t="shared" si="242"/>
        <v>0</v>
      </c>
      <c r="FK51" s="124"/>
      <c r="FL51" s="135"/>
      <c r="FM51" s="135"/>
    </row>
    <row r="52" spans="1:169" s="38" customFormat="1" ht="28.15" customHeight="1">
      <c r="A52" s="148">
        <v>4</v>
      </c>
      <c r="B52" s="149" t="str">
        <f t="shared" si="232"/>
        <v>Trường tiểu học Kỳ Tây</v>
      </c>
      <c r="C52" s="124">
        <f t="shared" ref="C52:AH52" si="243">C19-C33</f>
        <v>4189.1229999999996</v>
      </c>
      <c r="D52" s="124">
        <f t="shared" si="243"/>
        <v>0</v>
      </c>
      <c r="E52" s="124">
        <f t="shared" si="243"/>
        <v>4189.1229999999996</v>
      </c>
      <c r="F52" s="124">
        <f t="shared" si="243"/>
        <v>0</v>
      </c>
      <c r="G52" s="124">
        <f t="shared" si="243"/>
        <v>0</v>
      </c>
      <c r="H52" s="124">
        <f t="shared" si="243"/>
        <v>0</v>
      </c>
      <c r="I52" s="124">
        <f t="shared" si="243"/>
        <v>0</v>
      </c>
      <c r="J52" s="124">
        <f t="shared" si="243"/>
        <v>0</v>
      </c>
      <c r="K52" s="124">
        <f t="shared" si="243"/>
        <v>0</v>
      </c>
      <c r="L52" s="124">
        <f t="shared" si="243"/>
        <v>0</v>
      </c>
      <c r="M52" s="124">
        <f t="shared" si="243"/>
        <v>0</v>
      </c>
      <c r="N52" s="124">
        <f t="shared" si="243"/>
        <v>0</v>
      </c>
      <c r="O52" s="124">
        <f t="shared" si="243"/>
        <v>0</v>
      </c>
      <c r="P52" s="124">
        <f t="shared" si="243"/>
        <v>0</v>
      </c>
      <c r="Q52" s="124">
        <f t="shared" si="243"/>
        <v>0</v>
      </c>
      <c r="R52" s="124">
        <f t="shared" si="243"/>
        <v>0</v>
      </c>
      <c r="S52" s="124">
        <f t="shared" si="243"/>
        <v>0</v>
      </c>
      <c r="T52" s="124">
        <f t="shared" si="243"/>
        <v>0</v>
      </c>
      <c r="U52" s="124">
        <f t="shared" si="243"/>
        <v>0</v>
      </c>
      <c r="V52" s="124">
        <f t="shared" si="243"/>
        <v>0</v>
      </c>
      <c r="W52" s="124">
        <f t="shared" si="243"/>
        <v>0</v>
      </c>
      <c r="X52" s="124">
        <f t="shared" si="243"/>
        <v>0</v>
      </c>
      <c r="Y52" s="124">
        <f t="shared" si="243"/>
        <v>0</v>
      </c>
      <c r="Z52" s="124">
        <f t="shared" si="243"/>
        <v>0</v>
      </c>
      <c r="AA52" s="124">
        <f t="shared" si="243"/>
        <v>0</v>
      </c>
      <c r="AB52" s="124">
        <f t="shared" si="243"/>
        <v>0</v>
      </c>
      <c r="AC52" s="124">
        <f t="shared" si="243"/>
        <v>0</v>
      </c>
      <c r="AD52" s="124">
        <f t="shared" si="243"/>
        <v>0</v>
      </c>
      <c r="AE52" s="124">
        <f t="shared" si="243"/>
        <v>0</v>
      </c>
      <c r="AF52" s="124">
        <f t="shared" si="243"/>
        <v>0</v>
      </c>
      <c r="AG52" s="124">
        <f t="shared" si="243"/>
        <v>0</v>
      </c>
      <c r="AH52" s="124">
        <f t="shared" si="243"/>
        <v>0</v>
      </c>
      <c r="AI52" s="124">
        <f t="shared" ref="AI52:BN52" si="244">AI19-AI33</f>
        <v>0</v>
      </c>
      <c r="AJ52" s="124">
        <f t="shared" si="244"/>
        <v>0</v>
      </c>
      <c r="AK52" s="124">
        <f t="shared" si="244"/>
        <v>4189.1229999999996</v>
      </c>
      <c r="AL52" s="124">
        <f t="shared" si="244"/>
        <v>3862.3949999999995</v>
      </c>
      <c r="AM52" s="124">
        <f t="shared" si="244"/>
        <v>3350.1589999999997</v>
      </c>
      <c r="AN52" s="124">
        <f t="shared" si="244"/>
        <v>512.2360000000001</v>
      </c>
      <c r="AO52" s="124">
        <f t="shared" si="244"/>
        <v>326.72800000000001</v>
      </c>
      <c r="AP52" s="124">
        <f t="shared" si="244"/>
        <v>0</v>
      </c>
      <c r="AQ52" s="124">
        <f t="shared" si="244"/>
        <v>0</v>
      </c>
      <c r="AR52" s="124">
        <f t="shared" si="244"/>
        <v>0</v>
      </c>
      <c r="AS52" s="124">
        <f t="shared" si="244"/>
        <v>20.25</v>
      </c>
      <c r="AT52" s="124">
        <f t="shared" si="244"/>
        <v>33.695999999999998</v>
      </c>
      <c r="AU52" s="124">
        <f t="shared" si="244"/>
        <v>0</v>
      </c>
      <c r="AV52" s="124">
        <f t="shared" si="244"/>
        <v>0</v>
      </c>
      <c r="AW52" s="124">
        <f t="shared" si="244"/>
        <v>15.912000000000001</v>
      </c>
      <c r="AX52" s="124">
        <f t="shared" si="244"/>
        <v>103</v>
      </c>
      <c r="AY52" s="124">
        <f t="shared" si="244"/>
        <v>153.87</v>
      </c>
      <c r="AZ52" s="124">
        <f t="shared" si="244"/>
        <v>0</v>
      </c>
      <c r="BA52" s="124">
        <f t="shared" si="244"/>
        <v>0</v>
      </c>
      <c r="BB52" s="124">
        <f t="shared" si="244"/>
        <v>0</v>
      </c>
      <c r="BC52" s="124">
        <f t="shared" si="244"/>
        <v>0</v>
      </c>
      <c r="BD52" s="124">
        <f t="shared" si="244"/>
        <v>0</v>
      </c>
      <c r="BE52" s="124">
        <f t="shared" si="244"/>
        <v>0</v>
      </c>
      <c r="BF52" s="124">
        <f t="shared" si="244"/>
        <v>0</v>
      </c>
      <c r="BG52" s="124">
        <f t="shared" si="244"/>
        <v>0</v>
      </c>
      <c r="BH52" s="124">
        <f t="shared" si="244"/>
        <v>0</v>
      </c>
      <c r="BI52" s="124">
        <f t="shared" si="244"/>
        <v>0</v>
      </c>
      <c r="BJ52" s="124">
        <f t="shared" si="244"/>
        <v>0</v>
      </c>
      <c r="BK52" s="124">
        <f t="shared" si="244"/>
        <v>0</v>
      </c>
      <c r="BL52" s="124">
        <f t="shared" si="244"/>
        <v>0</v>
      </c>
      <c r="BM52" s="124">
        <f t="shared" si="244"/>
        <v>0</v>
      </c>
      <c r="BN52" s="124">
        <f t="shared" si="244"/>
        <v>0</v>
      </c>
      <c r="BO52" s="124">
        <f t="shared" ref="BO52:CT52" si="245">BO19-BO33</f>
        <v>0</v>
      </c>
      <c r="BP52" s="124">
        <f t="shared" si="245"/>
        <v>0</v>
      </c>
      <c r="BQ52" s="124">
        <f t="shared" si="245"/>
        <v>0</v>
      </c>
      <c r="BR52" s="124">
        <f t="shared" si="245"/>
        <v>0</v>
      </c>
      <c r="BS52" s="124">
        <f t="shared" si="245"/>
        <v>0</v>
      </c>
      <c r="BT52" s="124">
        <f t="shared" si="245"/>
        <v>0</v>
      </c>
      <c r="BU52" s="124">
        <f t="shared" si="245"/>
        <v>0</v>
      </c>
      <c r="BV52" s="124">
        <f t="shared" si="245"/>
        <v>0</v>
      </c>
      <c r="BW52" s="124">
        <f t="shared" si="245"/>
        <v>0</v>
      </c>
      <c r="BX52" s="124">
        <f t="shared" si="245"/>
        <v>0</v>
      </c>
      <c r="BY52" s="124">
        <f t="shared" si="245"/>
        <v>0</v>
      </c>
      <c r="BZ52" s="124">
        <f t="shared" si="245"/>
        <v>0</v>
      </c>
      <c r="CA52" s="124">
        <f t="shared" si="245"/>
        <v>0</v>
      </c>
      <c r="CB52" s="124">
        <f t="shared" si="245"/>
        <v>0</v>
      </c>
      <c r="CC52" s="124">
        <f t="shared" si="245"/>
        <v>0</v>
      </c>
      <c r="CD52" s="124">
        <f t="shared" si="245"/>
        <v>0</v>
      </c>
      <c r="CE52" s="124">
        <f t="shared" si="245"/>
        <v>0</v>
      </c>
      <c r="CF52" s="124">
        <f t="shared" si="245"/>
        <v>0</v>
      </c>
      <c r="CG52" s="124">
        <f t="shared" si="245"/>
        <v>0</v>
      </c>
      <c r="CH52" s="124">
        <f t="shared" si="245"/>
        <v>0</v>
      </c>
      <c r="CI52" s="124">
        <f t="shared" si="245"/>
        <v>0</v>
      </c>
      <c r="CJ52" s="124">
        <f t="shared" si="245"/>
        <v>0</v>
      </c>
      <c r="CK52" s="124">
        <f t="shared" si="245"/>
        <v>0</v>
      </c>
      <c r="CL52" s="124">
        <f t="shared" si="245"/>
        <v>0</v>
      </c>
      <c r="CM52" s="124">
        <f t="shared" si="245"/>
        <v>0</v>
      </c>
      <c r="CN52" s="124">
        <f t="shared" si="245"/>
        <v>0</v>
      </c>
      <c r="CO52" s="124">
        <f t="shared" si="245"/>
        <v>0</v>
      </c>
      <c r="CP52" s="124">
        <f t="shared" si="245"/>
        <v>0</v>
      </c>
      <c r="CQ52" s="124">
        <f t="shared" si="245"/>
        <v>0</v>
      </c>
      <c r="CR52" s="124">
        <f t="shared" si="245"/>
        <v>0</v>
      </c>
      <c r="CS52" s="124">
        <f t="shared" si="245"/>
        <v>0</v>
      </c>
      <c r="CT52" s="124">
        <f t="shared" si="245"/>
        <v>0</v>
      </c>
      <c r="CU52" s="124">
        <f t="shared" ref="CU52:DZ52" si="246">CU19-CU33</f>
        <v>0</v>
      </c>
      <c r="CV52" s="124">
        <f t="shared" si="246"/>
        <v>0</v>
      </c>
      <c r="CW52" s="124">
        <f t="shared" si="246"/>
        <v>0</v>
      </c>
      <c r="CX52" s="124">
        <f t="shared" si="246"/>
        <v>0</v>
      </c>
      <c r="CY52" s="124">
        <f t="shared" si="246"/>
        <v>0</v>
      </c>
      <c r="CZ52" s="124">
        <f t="shared" si="246"/>
        <v>0</v>
      </c>
      <c r="DA52" s="124">
        <f t="shared" si="246"/>
        <v>0</v>
      </c>
      <c r="DB52" s="124">
        <f t="shared" si="246"/>
        <v>0</v>
      </c>
      <c r="DC52" s="124">
        <f t="shared" si="246"/>
        <v>0</v>
      </c>
      <c r="DD52" s="124">
        <f t="shared" si="246"/>
        <v>0</v>
      </c>
      <c r="DE52" s="124">
        <f t="shared" si="246"/>
        <v>0</v>
      </c>
      <c r="DF52" s="124">
        <f t="shared" si="246"/>
        <v>0</v>
      </c>
      <c r="DG52" s="124">
        <f t="shared" si="246"/>
        <v>0</v>
      </c>
      <c r="DH52" s="124">
        <f t="shared" si="246"/>
        <v>0</v>
      </c>
      <c r="DI52" s="124">
        <f t="shared" si="246"/>
        <v>0</v>
      </c>
      <c r="DJ52" s="124">
        <f t="shared" si="246"/>
        <v>0</v>
      </c>
      <c r="DK52" s="124">
        <f t="shared" si="246"/>
        <v>0</v>
      </c>
      <c r="DL52" s="124">
        <f t="shared" si="246"/>
        <v>0</v>
      </c>
      <c r="DM52" s="124">
        <f t="shared" si="246"/>
        <v>0</v>
      </c>
      <c r="DN52" s="124">
        <f t="shared" si="246"/>
        <v>0</v>
      </c>
      <c r="DO52" s="124">
        <f t="shared" si="246"/>
        <v>0</v>
      </c>
      <c r="DP52" s="124">
        <f t="shared" si="246"/>
        <v>0</v>
      </c>
      <c r="DQ52" s="124">
        <f t="shared" si="246"/>
        <v>0</v>
      </c>
      <c r="DR52" s="124">
        <f t="shared" si="246"/>
        <v>0</v>
      </c>
      <c r="DS52" s="124">
        <f t="shared" si="246"/>
        <v>0</v>
      </c>
      <c r="DT52" s="124">
        <f t="shared" si="246"/>
        <v>0</v>
      </c>
      <c r="DU52" s="124">
        <f t="shared" si="246"/>
        <v>0</v>
      </c>
      <c r="DV52" s="124">
        <f t="shared" si="246"/>
        <v>0</v>
      </c>
      <c r="DW52" s="124">
        <f t="shared" si="246"/>
        <v>0</v>
      </c>
      <c r="DX52" s="124">
        <f t="shared" si="246"/>
        <v>0</v>
      </c>
      <c r="DY52" s="124">
        <f t="shared" si="246"/>
        <v>0</v>
      </c>
      <c r="DZ52" s="124">
        <f t="shared" si="246"/>
        <v>0</v>
      </c>
      <c r="EA52" s="124">
        <f t="shared" ref="EA52:FJ52" si="247">EA19-EA33</f>
        <v>0</v>
      </c>
      <c r="EB52" s="124">
        <f t="shared" si="247"/>
        <v>0</v>
      </c>
      <c r="EC52" s="124">
        <f t="shared" si="247"/>
        <v>0</v>
      </c>
      <c r="ED52" s="124">
        <f t="shared" si="247"/>
        <v>0</v>
      </c>
      <c r="EE52" s="124">
        <f t="shared" si="247"/>
        <v>0</v>
      </c>
      <c r="EF52" s="124">
        <f t="shared" si="247"/>
        <v>0</v>
      </c>
      <c r="EG52" s="124">
        <f t="shared" si="247"/>
        <v>0</v>
      </c>
      <c r="EH52" s="124">
        <f t="shared" si="247"/>
        <v>0</v>
      </c>
      <c r="EI52" s="124">
        <f t="shared" si="247"/>
        <v>0</v>
      </c>
      <c r="EJ52" s="124">
        <f t="shared" si="247"/>
        <v>0</v>
      </c>
      <c r="EK52" s="124">
        <f t="shared" si="247"/>
        <v>0</v>
      </c>
      <c r="EL52" s="124">
        <f t="shared" si="247"/>
        <v>0</v>
      </c>
      <c r="EM52" s="124">
        <f t="shared" si="247"/>
        <v>0</v>
      </c>
      <c r="EN52" s="124">
        <f t="shared" si="247"/>
        <v>0</v>
      </c>
      <c r="EO52" s="124">
        <f t="shared" si="247"/>
        <v>0</v>
      </c>
      <c r="EP52" s="124">
        <f t="shared" si="247"/>
        <v>0</v>
      </c>
      <c r="EQ52" s="124">
        <f t="shared" si="247"/>
        <v>0</v>
      </c>
      <c r="ER52" s="124">
        <f t="shared" si="247"/>
        <v>0</v>
      </c>
      <c r="ES52" s="124">
        <f t="shared" si="247"/>
        <v>0</v>
      </c>
      <c r="ET52" s="124">
        <f t="shared" si="247"/>
        <v>0</v>
      </c>
      <c r="EU52" s="124">
        <f t="shared" si="247"/>
        <v>0</v>
      </c>
      <c r="EV52" s="124">
        <f t="shared" si="247"/>
        <v>0</v>
      </c>
      <c r="EW52" s="124">
        <f t="shared" si="247"/>
        <v>0</v>
      </c>
      <c r="EX52" s="124">
        <f t="shared" si="247"/>
        <v>0</v>
      </c>
      <c r="EY52" s="124">
        <f t="shared" si="247"/>
        <v>0</v>
      </c>
      <c r="EZ52" s="124">
        <f t="shared" si="247"/>
        <v>0</v>
      </c>
      <c r="FA52" s="124">
        <f t="shared" si="247"/>
        <v>0</v>
      </c>
      <c r="FB52" s="124">
        <f t="shared" si="247"/>
        <v>0</v>
      </c>
      <c r="FC52" s="124">
        <f t="shared" si="247"/>
        <v>0</v>
      </c>
      <c r="FD52" s="124">
        <f t="shared" si="247"/>
        <v>0</v>
      </c>
      <c r="FE52" s="124">
        <f t="shared" si="247"/>
        <v>0</v>
      </c>
      <c r="FF52" s="124">
        <f t="shared" si="247"/>
        <v>0</v>
      </c>
      <c r="FG52" s="124">
        <f t="shared" si="247"/>
        <v>0</v>
      </c>
      <c r="FH52" s="124">
        <f t="shared" si="247"/>
        <v>0</v>
      </c>
      <c r="FI52" s="124">
        <f t="shared" si="247"/>
        <v>0</v>
      </c>
      <c r="FJ52" s="124">
        <f t="shared" si="247"/>
        <v>0</v>
      </c>
      <c r="FK52" s="124"/>
      <c r="FL52" s="135"/>
      <c r="FM52" s="135"/>
    </row>
    <row r="53" spans="1:169" s="38" customFormat="1" ht="28.15" customHeight="1">
      <c r="A53" s="148">
        <v>5</v>
      </c>
      <c r="B53" s="149" t="str">
        <f t="shared" si="232"/>
        <v xml:space="preserve">Trường TH &amp; THCS Kỳ Văn </v>
      </c>
      <c r="C53" s="124">
        <f t="shared" ref="C53:AH53" si="248">C20-C34</f>
        <v>9932.0999999999985</v>
      </c>
      <c r="D53" s="124">
        <f t="shared" si="248"/>
        <v>0</v>
      </c>
      <c r="E53" s="124">
        <f t="shared" si="248"/>
        <v>9932.0999999999985</v>
      </c>
      <c r="F53" s="124">
        <f t="shared" si="248"/>
        <v>0</v>
      </c>
      <c r="G53" s="124">
        <f t="shared" si="248"/>
        <v>0</v>
      </c>
      <c r="H53" s="124">
        <f t="shared" si="248"/>
        <v>0</v>
      </c>
      <c r="I53" s="124">
        <f t="shared" si="248"/>
        <v>0</v>
      </c>
      <c r="J53" s="124">
        <f t="shared" si="248"/>
        <v>0</v>
      </c>
      <c r="K53" s="124">
        <f t="shared" si="248"/>
        <v>0</v>
      </c>
      <c r="L53" s="124">
        <f t="shared" si="248"/>
        <v>0</v>
      </c>
      <c r="M53" s="124">
        <f t="shared" si="248"/>
        <v>0</v>
      </c>
      <c r="N53" s="124">
        <f t="shared" si="248"/>
        <v>0</v>
      </c>
      <c r="O53" s="124">
        <f t="shared" si="248"/>
        <v>0</v>
      </c>
      <c r="P53" s="124">
        <f t="shared" si="248"/>
        <v>0</v>
      </c>
      <c r="Q53" s="124">
        <f t="shared" si="248"/>
        <v>0</v>
      </c>
      <c r="R53" s="124">
        <f t="shared" si="248"/>
        <v>0</v>
      </c>
      <c r="S53" s="124">
        <f t="shared" si="248"/>
        <v>0</v>
      </c>
      <c r="T53" s="124">
        <f t="shared" si="248"/>
        <v>0</v>
      </c>
      <c r="U53" s="124">
        <f t="shared" si="248"/>
        <v>0</v>
      </c>
      <c r="V53" s="124">
        <f t="shared" si="248"/>
        <v>0</v>
      </c>
      <c r="W53" s="124">
        <f t="shared" si="248"/>
        <v>0</v>
      </c>
      <c r="X53" s="124">
        <f t="shared" si="248"/>
        <v>0</v>
      </c>
      <c r="Y53" s="124">
        <f t="shared" si="248"/>
        <v>0</v>
      </c>
      <c r="Z53" s="124">
        <f t="shared" si="248"/>
        <v>0</v>
      </c>
      <c r="AA53" s="124">
        <f t="shared" si="248"/>
        <v>0</v>
      </c>
      <c r="AB53" s="124">
        <f t="shared" si="248"/>
        <v>0</v>
      </c>
      <c r="AC53" s="124">
        <f t="shared" si="248"/>
        <v>0</v>
      </c>
      <c r="AD53" s="124">
        <f t="shared" si="248"/>
        <v>0</v>
      </c>
      <c r="AE53" s="124">
        <f t="shared" si="248"/>
        <v>0</v>
      </c>
      <c r="AF53" s="124">
        <f t="shared" si="248"/>
        <v>0</v>
      </c>
      <c r="AG53" s="124">
        <f t="shared" si="248"/>
        <v>0</v>
      </c>
      <c r="AH53" s="124">
        <f t="shared" si="248"/>
        <v>0</v>
      </c>
      <c r="AI53" s="124">
        <f t="shared" ref="AI53:BN53" si="249">AI20-AI34</f>
        <v>0</v>
      </c>
      <c r="AJ53" s="124">
        <f t="shared" si="249"/>
        <v>0</v>
      </c>
      <c r="AK53" s="124">
        <f t="shared" si="249"/>
        <v>9932.0999999999985</v>
      </c>
      <c r="AL53" s="124">
        <f t="shared" si="249"/>
        <v>9325.7000000000007</v>
      </c>
      <c r="AM53" s="124">
        <f t="shared" si="249"/>
        <v>8247.4</v>
      </c>
      <c r="AN53" s="124">
        <f t="shared" si="249"/>
        <v>1078</v>
      </c>
      <c r="AO53" s="124">
        <f t="shared" si="249"/>
        <v>606.4</v>
      </c>
      <c r="AP53" s="124">
        <f t="shared" si="249"/>
        <v>0</v>
      </c>
      <c r="AQ53" s="124">
        <f t="shared" si="249"/>
        <v>0</v>
      </c>
      <c r="AR53" s="124">
        <f t="shared" si="249"/>
        <v>0</v>
      </c>
      <c r="AS53" s="124">
        <f t="shared" si="249"/>
        <v>198.9</v>
      </c>
      <c r="AT53" s="124">
        <f t="shared" si="249"/>
        <v>84.2</v>
      </c>
      <c r="AU53" s="124">
        <f t="shared" si="249"/>
        <v>0</v>
      </c>
      <c r="AV53" s="124">
        <f t="shared" si="249"/>
        <v>0</v>
      </c>
      <c r="AW53" s="124">
        <f t="shared" si="249"/>
        <v>27.299999999999997</v>
      </c>
      <c r="AX53" s="124">
        <f t="shared" si="249"/>
        <v>0</v>
      </c>
      <c r="AY53" s="124">
        <f t="shared" si="249"/>
        <v>296</v>
      </c>
      <c r="AZ53" s="124">
        <f t="shared" si="249"/>
        <v>0</v>
      </c>
      <c r="BA53" s="124">
        <f t="shared" si="249"/>
        <v>0</v>
      </c>
      <c r="BB53" s="124">
        <f t="shared" si="249"/>
        <v>0</v>
      </c>
      <c r="BC53" s="124">
        <f t="shared" si="249"/>
        <v>0</v>
      </c>
      <c r="BD53" s="124">
        <f t="shared" si="249"/>
        <v>0</v>
      </c>
      <c r="BE53" s="124">
        <f t="shared" si="249"/>
        <v>0</v>
      </c>
      <c r="BF53" s="124">
        <f t="shared" si="249"/>
        <v>0</v>
      </c>
      <c r="BG53" s="124">
        <f t="shared" si="249"/>
        <v>0</v>
      </c>
      <c r="BH53" s="124">
        <f t="shared" si="249"/>
        <v>0</v>
      </c>
      <c r="BI53" s="124">
        <f t="shared" si="249"/>
        <v>0</v>
      </c>
      <c r="BJ53" s="124">
        <f t="shared" si="249"/>
        <v>0</v>
      </c>
      <c r="BK53" s="124">
        <f t="shared" si="249"/>
        <v>0</v>
      </c>
      <c r="BL53" s="124">
        <f t="shared" si="249"/>
        <v>0</v>
      </c>
      <c r="BM53" s="124">
        <f t="shared" si="249"/>
        <v>0</v>
      </c>
      <c r="BN53" s="124">
        <f t="shared" si="249"/>
        <v>0</v>
      </c>
      <c r="BO53" s="124">
        <f t="shared" ref="BO53:CT53" si="250">BO20-BO34</f>
        <v>0</v>
      </c>
      <c r="BP53" s="124">
        <f t="shared" si="250"/>
        <v>0</v>
      </c>
      <c r="BQ53" s="124">
        <f t="shared" si="250"/>
        <v>0</v>
      </c>
      <c r="BR53" s="124">
        <f t="shared" si="250"/>
        <v>0</v>
      </c>
      <c r="BS53" s="124">
        <f t="shared" si="250"/>
        <v>0</v>
      </c>
      <c r="BT53" s="124">
        <f t="shared" si="250"/>
        <v>0</v>
      </c>
      <c r="BU53" s="124">
        <f t="shared" si="250"/>
        <v>0</v>
      </c>
      <c r="BV53" s="124">
        <f t="shared" si="250"/>
        <v>0</v>
      </c>
      <c r="BW53" s="124">
        <f t="shared" si="250"/>
        <v>0</v>
      </c>
      <c r="BX53" s="124">
        <f t="shared" si="250"/>
        <v>0</v>
      </c>
      <c r="BY53" s="124">
        <f t="shared" si="250"/>
        <v>0</v>
      </c>
      <c r="BZ53" s="124">
        <f t="shared" si="250"/>
        <v>0</v>
      </c>
      <c r="CA53" s="124">
        <f t="shared" si="250"/>
        <v>0</v>
      </c>
      <c r="CB53" s="124">
        <f t="shared" si="250"/>
        <v>0</v>
      </c>
      <c r="CC53" s="124">
        <f t="shared" si="250"/>
        <v>0</v>
      </c>
      <c r="CD53" s="124">
        <f t="shared" si="250"/>
        <v>0</v>
      </c>
      <c r="CE53" s="124">
        <f t="shared" si="250"/>
        <v>0</v>
      </c>
      <c r="CF53" s="124">
        <f t="shared" si="250"/>
        <v>0</v>
      </c>
      <c r="CG53" s="124">
        <f t="shared" si="250"/>
        <v>0</v>
      </c>
      <c r="CH53" s="124">
        <f t="shared" si="250"/>
        <v>0</v>
      </c>
      <c r="CI53" s="124">
        <f t="shared" si="250"/>
        <v>0</v>
      </c>
      <c r="CJ53" s="124">
        <f t="shared" si="250"/>
        <v>0</v>
      </c>
      <c r="CK53" s="124">
        <f t="shared" si="250"/>
        <v>0</v>
      </c>
      <c r="CL53" s="124">
        <f t="shared" si="250"/>
        <v>0</v>
      </c>
      <c r="CM53" s="124">
        <f t="shared" si="250"/>
        <v>0</v>
      </c>
      <c r="CN53" s="124">
        <f t="shared" si="250"/>
        <v>0</v>
      </c>
      <c r="CO53" s="124">
        <f t="shared" si="250"/>
        <v>0</v>
      </c>
      <c r="CP53" s="124">
        <f t="shared" si="250"/>
        <v>0</v>
      </c>
      <c r="CQ53" s="124">
        <f t="shared" si="250"/>
        <v>0</v>
      </c>
      <c r="CR53" s="124">
        <f t="shared" si="250"/>
        <v>0</v>
      </c>
      <c r="CS53" s="124">
        <f t="shared" si="250"/>
        <v>0</v>
      </c>
      <c r="CT53" s="124">
        <f t="shared" si="250"/>
        <v>0</v>
      </c>
      <c r="CU53" s="124">
        <f t="shared" ref="CU53:DZ53" si="251">CU20-CU34</f>
        <v>0</v>
      </c>
      <c r="CV53" s="124">
        <f t="shared" si="251"/>
        <v>0</v>
      </c>
      <c r="CW53" s="124">
        <f t="shared" si="251"/>
        <v>0</v>
      </c>
      <c r="CX53" s="124">
        <f t="shared" si="251"/>
        <v>0</v>
      </c>
      <c r="CY53" s="124">
        <f t="shared" si="251"/>
        <v>0</v>
      </c>
      <c r="CZ53" s="124">
        <f t="shared" si="251"/>
        <v>0</v>
      </c>
      <c r="DA53" s="124">
        <f t="shared" si="251"/>
        <v>0</v>
      </c>
      <c r="DB53" s="124">
        <f t="shared" si="251"/>
        <v>0</v>
      </c>
      <c r="DC53" s="124">
        <f t="shared" si="251"/>
        <v>0</v>
      </c>
      <c r="DD53" s="124">
        <f t="shared" si="251"/>
        <v>0</v>
      </c>
      <c r="DE53" s="124">
        <f t="shared" si="251"/>
        <v>0</v>
      </c>
      <c r="DF53" s="124">
        <f t="shared" si="251"/>
        <v>0</v>
      </c>
      <c r="DG53" s="124">
        <f t="shared" si="251"/>
        <v>0</v>
      </c>
      <c r="DH53" s="124">
        <f t="shared" si="251"/>
        <v>0</v>
      </c>
      <c r="DI53" s="124">
        <f t="shared" si="251"/>
        <v>0</v>
      </c>
      <c r="DJ53" s="124">
        <f t="shared" si="251"/>
        <v>0</v>
      </c>
      <c r="DK53" s="124">
        <f t="shared" si="251"/>
        <v>0</v>
      </c>
      <c r="DL53" s="124">
        <f t="shared" si="251"/>
        <v>0</v>
      </c>
      <c r="DM53" s="124">
        <f t="shared" si="251"/>
        <v>0</v>
      </c>
      <c r="DN53" s="124">
        <f t="shared" si="251"/>
        <v>0</v>
      </c>
      <c r="DO53" s="124">
        <f t="shared" si="251"/>
        <v>0</v>
      </c>
      <c r="DP53" s="124">
        <f t="shared" si="251"/>
        <v>0</v>
      </c>
      <c r="DQ53" s="124">
        <f t="shared" si="251"/>
        <v>0</v>
      </c>
      <c r="DR53" s="124">
        <f t="shared" si="251"/>
        <v>0</v>
      </c>
      <c r="DS53" s="124">
        <f t="shared" si="251"/>
        <v>0</v>
      </c>
      <c r="DT53" s="124">
        <f t="shared" si="251"/>
        <v>0</v>
      </c>
      <c r="DU53" s="124">
        <f t="shared" si="251"/>
        <v>0</v>
      </c>
      <c r="DV53" s="124">
        <f t="shared" si="251"/>
        <v>0</v>
      </c>
      <c r="DW53" s="124">
        <f t="shared" si="251"/>
        <v>0</v>
      </c>
      <c r="DX53" s="124">
        <f t="shared" si="251"/>
        <v>0</v>
      </c>
      <c r="DY53" s="124">
        <f t="shared" si="251"/>
        <v>0</v>
      </c>
      <c r="DZ53" s="124">
        <f t="shared" si="251"/>
        <v>0</v>
      </c>
      <c r="EA53" s="124">
        <f t="shared" ref="EA53:FJ53" si="252">EA20-EA34</f>
        <v>0</v>
      </c>
      <c r="EB53" s="124">
        <f t="shared" si="252"/>
        <v>0</v>
      </c>
      <c r="EC53" s="124">
        <f t="shared" si="252"/>
        <v>0</v>
      </c>
      <c r="ED53" s="124">
        <f t="shared" si="252"/>
        <v>0</v>
      </c>
      <c r="EE53" s="124">
        <f t="shared" si="252"/>
        <v>0</v>
      </c>
      <c r="EF53" s="124">
        <f t="shared" si="252"/>
        <v>0</v>
      </c>
      <c r="EG53" s="124">
        <f t="shared" si="252"/>
        <v>0</v>
      </c>
      <c r="EH53" s="124">
        <f t="shared" si="252"/>
        <v>0</v>
      </c>
      <c r="EI53" s="124">
        <f t="shared" si="252"/>
        <v>0</v>
      </c>
      <c r="EJ53" s="124">
        <f t="shared" si="252"/>
        <v>0</v>
      </c>
      <c r="EK53" s="124">
        <f t="shared" si="252"/>
        <v>0</v>
      </c>
      <c r="EL53" s="124">
        <f t="shared" si="252"/>
        <v>0</v>
      </c>
      <c r="EM53" s="124">
        <f t="shared" si="252"/>
        <v>0</v>
      </c>
      <c r="EN53" s="124">
        <f t="shared" si="252"/>
        <v>0</v>
      </c>
      <c r="EO53" s="124">
        <f t="shared" si="252"/>
        <v>0</v>
      </c>
      <c r="EP53" s="124">
        <f t="shared" si="252"/>
        <v>0</v>
      </c>
      <c r="EQ53" s="124">
        <f t="shared" si="252"/>
        <v>0</v>
      </c>
      <c r="ER53" s="124">
        <f t="shared" si="252"/>
        <v>0</v>
      </c>
      <c r="ES53" s="124">
        <f t="shared" si="252"/>
        <v>0</v>
      </c>
      <c r="ET53" s="124">
        <f t="shared" si="252"/>
        <v>0</v>
      </c>
      <c r="EU53" s="124">
        <f t="shared" si="252"/>
        <v>0</v>
      </c>
      <c r="EV53" s="124">
        <f t="shared" si="252"/>
        <v>0</v>
      </c>
      <c r="EW53" s="124">
        <f t="shared" si="252"/>
        <v>0</v>
      </c>
      <c r="EX53" s="124">
        <f t="shared" si="252"/>
        <v>0</v>
      </c>
      <c r="EY53" s="124">
        <f t="shared" si="252"/>
        <v>0</v>
      </c>
      <c r="EZ53" s="124">
        <f t="shared" si="252"/>
        <v>0</v>
      </c>
      <c r="FA53" s="124">
        <f t="shared" si="252"/>
        <v>0</v>
      </c>
      <c r="FB53" s="124">
        <f t="shared" si="252"/>
        <v>0</v>
      </c>
      <c r="FC53" s="124">
        <f t="shared" si="252"/>
        <v>0</v>
      </c>
      <c r="FD53" s="124">
        <f t="shared" si="252"/>
        <v>0</v>
      </c>
      <c r="FE53" s="124">
        <f t="shared" si="252"/>
        <v>0</v>
      </c>
      <c r="FF53" s="124">
        <f t="shared" si="252"/>
        <v>0</v>
      </c>
      <c r="FG53" s="124">
        <f t="shared" si="252"/>
        <v>0</v>
      </c>
      <c r="FH53" s="124">
        <f t="shared" si="252"/>
        <v>0</v>
      </c>
      <c r="FI53" s="124">
        <f t="shared" si="252"/>
        <v>0</v>
      </c>
      <c r="FJ53" s="124">
        <f t="shared" si="252"/>
        <v>0</v>
      </c>
      <c r="FK53" s="124"/>
      <c r="FL53" s="135"/>
      <c r="FM53" s="135"/>
    </row>
    <row r="54" spans="1:169" s="38" customFormat="1" ht="28.15" customHeight="1">
      <c r="A54" s="148">
        <v>6</v>
      </c>
      <c r="B54" s="149" t="str">
        <f t="shared" si="232"/>
        <v>Trường TH&amp; THCS Kỳ Trung</v>
      </c>
      <c r="C54" s="124">
        <f t="shared" ref="C54:AH54" si="253">C21-C35</f>
        <v>3932.5</v>
      </c>
      <c r="D54" s="124">
        <f t="shared" si="253"/>
        <v>0</v>
      </c>
      <c r="E54" s="124">
        <f t="shared" si="253"/>
        <v>3932.5</v>
      </c>
      <c r="F54" s="124">
        <f t="shared" si="253"/>
        <v>0</v>
      </c>
      <c r="G54" s="124">
        <f t="shared" si="253"/>
        <v>0</v>
      </c>
      <c r="H54" s="124">
        <f t="shared" si="253"/>
        <v>0</v>
      </c>
      <c r="I54" s="124">
        <f t="shared" si="253"/>
        <v>0</v>
      </c>
      <c r="J54" s="124">
        <f t="shared" si="253"/>
        <v>0</v>
      </c>
      <c r="K54" s="124">
        <f t="shared" si="253"/>
        <v>0</v>
      </c>
      <c r="L54" s="124">
        <f t="shared" si="253"/>
        <v>0</v>
      </c>
      <c r="M54" s="124">
        <f t="shared" si="253"/>
        <v>0</v>
      </c>
      <c r="N54" s="124">
        <f t="shared" si="253"/>
        <v>0</v>
      </c>
      <c r="O54" s="124">
        <f t="shared" si="253"/>
        <v>0</v>
      </c>
      <c r="P54" s="124">
        <f t="shared" si="253"/>
        <v>0</v>
      </c>
      <c r="Q54" s="124">
        <f t="shared" si="253"/>
        <v>0</v>
      </c>
      <c r="R54" s="124">
        <f t="shared" si="253"/>
        <v>0</v>
      </c>
      <c r="S54" s="124">
        <f t="shared" si="253"/>
        <v>0</v>
      </c>
      <c r="T54" s="124">
        <f t="shared" si="253"/>
        <v>0</v>
      </c>
      <c r="U54" s="124">
        <f t="shared" si="253"/>
        <v>0</v>
      </c>
      <c r="V54" s="124">
        <f t="shared" si="253"/>
        <v>0</v>
      </c>
      <c r="W54" s="124">
        <f t="shared" si="253"/>
        <v>0</v>
      </c>
      <c r="X54" s="124">
        <f t="shared" si="253"/>
        <v>0</v>
      </c>
      <c r="Y54" s="124">
        <f t="shared" si="253"/>
        <v>0</v>
      </c>
      <c r="Z54" s="124">
        <f t="shared" si="253"/>
        <v>0</v>
      </c>
      <c r="AA54" s="124">
        <f t="shared" si="253"/>
        <v>0</v>
      </c>
      <c r="AB54" s="124">
        <f t="shared" si="253"/>
        <v>0</v>
      </c>
      <c r="AC54" s="124">
        <f t="shared" si="253"/>
        <v>0</v>
      </c>
      <c r="AD54" s="124">
        <f t="shared" si="253"/>
        <v>0</v>
      </c>
      <c r="AE54" s="124">
        <f t="shared" si="253"/>
        <v>0</v>
      </c>
      <c r="AF54" s="124">
        <f t="shared" si="253"/>
        <v>0</v>
      </c>
      <c r="AG54" s="124">
        <f t="shared" si="253"/>
        <v>0</v>
      </c>
      <c r="AH54" s="124">
        <f t="shared" si="253"/>
        <v>0</v>
      </c>
      <c r="AI54" s="124">
        <f t="shared" ref="AI54:BN54" si="254">AI21-AI35</f>
        <v>0</v>
      </c>
      <c r="AJ54" s="124">
        <f t="shared" si="254"/>
        <v>0</v>
      </c>
      <c r="AK54" s="124">
        <f t="shared" si="254"/>
        <v>3903.5</v>
      </c>
      <c r="AL54" s="124">
        <f t="shared" si="254"/>
        <v>3764.1000000000004</v>
      </c>
      <c r="AM54" s="124">
        <f t="shared" si="254"/>
        <v>3259</v>
      </c>
      <c r="AN54" s="124">
        <f t="shared" si="254"/>
        <v>505.1</v>
      </c>
      <c r="AO54" s="124">
        <f t="shared" si="254"/>
        <v>139.39999999999998</v>
      </c>
      <c r="AP54" s="124">
        <f t="shared" si="254"/>
        <v>0</v>
      </c>
      <c r="AQ54" s="124">
        <f t="shared" si="254"/>
        <v>0</v>
      </c>
      <c r="AR54" s="124">
        <f t="shared" si="254"/>
        <v>0</v>
      </c>
      <c r="AS54" s="124">
        <f t="shared" si="254"/>
        <v>65.599999999999994</v>
      </c>
      <c r="AT54" s="124">
        <f t="shared" si="254"/>
        <v>0</v>
      </c>
      <c r="AU54" s="124">
        <f t="shared" si="254"/>
        <v>0</v>
      </c>
      <c r="AV54" s="124">
        <f t="shared" si="254"/>
        <v>0</v>
      </c>
      <c r="AW54" s="124">
        <f t="shared" si="254"/>
        <v>0.19999999999999929</v>
      </c>
      <c r="AX54" s="124">
        <f t="shared" si="254"/>
        <v>0</v>
      </c>
      <c r="AY54" s="124">
        <f t="shared" si="254"/>
        <v>73.599999999999994</v>
      </c>
      <c r="AZ54" s="124">
        <f t="shared" si="254"/>
        <v>0</v>
      </c>
      <c r="BA54" s="124">
        <f t="shared" si="254"/>
        <v>0</v>
      </c>
      <c r="BB54" s="124">
        <f t="shared" si="254"/>
        <v>0</v>
      </c>
      <c r="BC54" s="124">
        <f t="shared" si="254"/>
        <v>0</v>
      </c>
      <c r="BD54" s="124">
        <f t="shared" si="254"/>
        <v>0</v>
      </c>
      <c r="BE54" s="124">
        <f t="shared" si="254"/>
        <v>0</v>
      </c>
      <c r="BF54" s="124">
        <f t="shared" si="254"/>
        <v>0</v>
      </c>
      <c r="BG54" s="124">
        <f t="shared" si="254"/>
        <v>0</v>
      </c>
      <c r="BH54" s="124">
        <f t="shared" si="254"/>
        <v>0</v>
      </c>
      <c r="BI54" s="124">
        <f t="shared" si="254"/>
        <v>0</v>
      </c>
      <c r="BJ54" s="124">
        <f t="shared" si="254"/>
        <v>0</v>
      </c>
      <c r="BK54" s="124">
        <f t="shared" si="254"/>
        <v>0</v>
      </c>
      <c r="BL54" s="124">
        <f t="shared" si="254"/>
        <v>0</v>
      </c>
      <c r="BM54" s="124">
        <f t="shared" si="254"/>
        <v>0</v>
      </c>
      <c r="BN54" s="124">
        <f t="shared" si="254"/>
        <v>0</v>
      </c>
      <c r="BO54" s="124">
        <f t="shared" ref="BO54:CT54" si="255">BO21-BO35</f>
        <v>0</v>
      </c>
      <c r="BP54" s="124">
        <f t="shared" si="255"/>
        <v>0</v>
      </c>
      <c r="BQ54" s="124">
        <f t="shared" si="255"/>
        <v>0</v>
      </c>
      <c r="BR54" s="124">
        <f t="shared" si="255"/>
        <v>0</v>
      </c>
      <c r="BS54" s="124">
        <f t="shared" si="255"/>
        <v>0</v>
      </c>
      <c r="BT54" s="124">
        <f t="shared" si="255"/>
        <v>0</v>
      </c>
      <c r="BU54" s="124">
        <f t="shared" si="255"/>
        <v>0</v>
      </c>
      <c r="BV54" s="124">
        <f t="shared" si="255"/>
        <v>0</v>
      </c>
      <c r="BW54" s="124">
        <f t="shared" si="255"/>
        <v>0</v>
      </c>
      <c r="BX54" s="124">
        <f t="shared" si="255"/>
        <v>0</v>
      </c>
      <c r="BY54" s="124">
        <f t="shared" si="255"/>
        <v>0</v>
      </c>
      <c r="BZ54" s="124">
        <f t="shared" si="255"/>
        <v>0</v>
      </c>
      <c r="CA54" s="124">
        <f t="shared" si="255"/>
        <v>0</v>
      </c>
      <c r="CB54" s="124">
        <f t="shared" si="255"/>
        <v>0</v>
      </c>
      <c r="CC54" s="124">
        <f t="shared" si="255"/>
        <v>0</v>
      </c>
      <c r="CD54" s="124">
        <f t="shared" si="255"/>
        <v>0</v>
      </c>
      <c r="CE54" s="124">
        <f t="shared" si="255"/>
        <v>0</v>
      </c>
      <c r="CF54" s="124">
        <f t="shared" si="255"/>
        <v>0</v>
      </c>
      <c r="CG54" s="124">
        <f t="shared" si="255"/>
        <v>0</v>
      </c>
      <c r="CH54" s="124">
        <f t="shared" si="255"/>
        <v>0</v>
      </c>
      <c r="CI54" s="124">
        <f t="shared" si="255"/>
        <v>0</v>
      </c>
      <c r="CJ54" s="124">
        <f t="shared" si="255"/>
        <v>0</v>
      </c>
      <c r="CK54" s="124">
        <f t="shared" si="255"/>
        <v>0</v>
      </c>
      <c r="CL54" s="124">
        <f t="shared" si="255"/>
        <v>0</v>
      </c>
      <c r="CM54" s="124">
        <f t="shared" si="255"/>
        <v>0</v>
      </c>
      <c r="CN54" s="124">
        <f t="shared" si="255"/>
        <v>0</v>
      </c>
      <c r="CO54" s="124">
        <f t="shared" si="255"/>
        <v>0</v>
      </c>
      <c r="CP54" s="124">
        <f t="shared" si="255"/>
        <v>0</v>
      </c>
      <c r="CQ54" s="124">
        <f t="shared" si="255"/>
        <v>0</v>
      </c>
      <c r="CR54" s="124">
        <f t="shared" si="255"/>
        <v>0</v>
      </c>
      <c r="CS54" s="124">
        <f t="shared" si="255"/>
        <v>0</v>
      </c>
      <c r="CT54" s="124">
        <f t="shared" si="255"/>
        <v>0</v>
      </c>
      <c r="CU54" s="124">
        <f t="shared" ref="CU54:DZ54" si="256">CU21-CU35</f>
        <v>0</v>
      </c>
      <c r="CV54" s="124">
        <f t="shared" si="256"/>
        <v>0</v>
      </c>
      <c r="CW54" s="124">
        <f t="shared" si="256"/>
        <v>0</v>
      </c>
      <c r="CX54" s="124">
        <f t="shared" si="256"/>
        <v>0</v>
      </c>
      <c r="CY54" s="124">
        <f t="shared" si="256"/>
        <v>0</v>
      </c>
      <c r="CZ54" s="124">
        <f t="shared" si="256"/>
        <v>0</v>
      </c>
      <c r="DA54" s="124">
        <f t="shared" si="256"/>
        <v>0</v>
      </c>
      <c r="DB54" s="124">
        <f t="shared" si="256"/>
        <v>0</v>
      </c>
      <c r="DC54" s="124">
        <f t="shared" si="256"/>
        <v>0</v>
      </c>
      <c r="DD54" s="124">
        <f t="shared" si="256"/>
        <v>0</v>
      </c>
      <c r="DE54" s="124">
        <f t="shared" si="256"/>
        <v>0</v>
      </c>
      <c r="DF54" s="124">
        <f t="shared" si="256"/>
        <v>0</v>
      </c>
      <c r="DG54" s="124">
        <f t="shared" si="256"/>
        <v>0</v>
      </c>
      <c r="DH54" s="124">
        <f t="shared" si="256"/>
        <v>0</v>
      </c>
      <c r="DI54" s="124">
        <f t="shared" si="256"/>
        <v>-4</v>
      </c>
      <c r="DJ54" s="124">
        <f t="shared" si="256"/>
        <v>0</v>
      </c>
      <c r="DK54" s="124">
        <f t="shared" si="256"/>
        <v>0</v>
      </c>
      <c r="DL54" s="124">
        <f t="shared" si="256"/>
        <v>0</v>
      </c>
      <c r="DM54" s="124">
        <f t="shared" si="256"/>
        <v>0</v>
      </c>
      <c r="DN54" s="124">
        <f t="shared" si="256"/>
        <v>0</v>
      </c>
      <c r="DO54" s="124">
        <f t="shared" si="256"/>
        <v>0</v>
      </c>
      <c r="DP54" s="124">
        <f t="shared" si="256"/>
        <v>0</v>
      </c>
      <c r="DQ54" s="124">
        <f t="shared" si="256"/>
        <v>0</v>
      </c>
      <c r="DR54" s="124">
        <f t="shared" si="256"/>
        <v>65.599999999999994</v>
      </c>
      <c r="DS54" s="124">
        <f t="shared" si="256"/>
        <v>0</v>
      </c>
      <c r="DT54" s="124">
        <f t="shared" si="256"/>
        <v>0</v>
      </c>
      <c r="DU54" s="124">
        <f t="shared" si="256"/>
        <v>65.599999999999994</v>
      </c>
      <c r="DV54" s="124">
        <f t="shared" si="256"/>
        <v>0</v>
      </c>
      <c r="DW54" s="124">
        <f t="shared" si="256"/>
        <v>0</v>
      </c>
      <c r="DX54" s="124">
        <f t="shared" si="256"/>
        <v>0</v>
      </c>
      <c r="DY54" s="124">
        <f t="shared" si="256"/>
        <v>0</v>
      </c>
      <c r="DZ54" s="124">
        <f t="shared" si="256"/>
        <v>0</v>
      </c>
      <c r="EA54" s="124">
        <f t="shared" ref="EA54:FJ54" si="257">EA21-EA35</f>
        <v>0</v>
      </c>
      <c r="EB54" s="124">
        <f t="shared" si="257"/>
        <v>0</v>
      </c>
      <c r="EC54" s="124">
        <f t="shared" si="257"/>
        <v>0</v>
      </c>
      <c r="ED54" s="124">
        <f t="shared" si="257"/>
        <v>0</v>
      </c>
      <c r="EE54" s="124">
        <f t="shared" si="257"/>
        <v>-65.599999999999994</v>
      </c>
      <c r="EF54" s="124">
        <f t="shared" si="257"/>
        <v>-4</v>
      </c>
      <c r="EG54" s="124">
        <f t="shared" si="257"/>
        <v>0</v>
      </c>
      <c r="EH54" s="124">
        <f t="shared" si="257"/>
        <v>0</v>
      </c>
      <c r="EI54" s="124">
        <f t="shared" si="257"/>
        <v>0</v>
      </c>
      <c r="EJ54" s="124">
        <f t="shared" si="257"/>
        <v>0</v>
      </c>
      <c r="EK54" s="124">
        <f t="shared" si="257"/>
        <v>0</v>
      </c>
      <c r="EL54" s="124">
        <f t="shared" si="257"/>
        <v>0</v>
      </c>
      <c r="EM54" s="124">
        <f t="shared" si="257"/>
        <v>0</v>
      </c>
      <c r="EN54" s="124">
        <f t="shared" si="257"/>
        <v>0</v>
      </c>
      <c r="EO54" s="124">
        <f t="shared" si="257"/>
        <v>33</v>
      </c>
      <c r="EP54" s="124">
        <f t="shared" si="257"/>
        <v>3900</v>
      </c>
      <c r="EQ54" s="124">
        <f t="shared" si="257"/>
        <v>0</v>
      </c>
      <c r="ER54" s="124">
        <f t="shared" si="257"/>
        <v>0</v>
      </c>
      <c r="ES54" s="124">
        <f t="shared" si="257"/>
        <v>0</v>
      </c>
      <c r="ET54" s="124">
        <f t="shared" si="257"/>
        <v>0</v>
      </c>
      <c r="EU54" s="124">
        <f t="shared" si="257"/>
        <v>0</v>
      </c>
      <c r="EV54" s="124">
        <f t="shared" si="257"/>
        <v>0</v>
      </c>
      <c r="EW54" s="124">
        <f t="shared" si="257"/>
        <v>0</v>
      </c>
      <c r="EX54" s="124">
        <f t="shared" si="257"/>
        <v>0</v>
      </c>
      <c r="EY54" s="124">
        <f t="shared" si="257"/>
        <v>0</v>
      </c>
      <c r="EZ54" s="124">
        <f t="shared" si="257"/>
        <v>3900</v>
      </c>
      <c r="FA54" s="124">
        <f t="shared" si="257"/>
        <v>19</v>
      </c>
      <c r="FB54" s="124">
        <f t="shared" si="257"/>
        <v>0</v>
      </c>
      <c r="FC54" s="124">
        <f t="shared" si="257"/>
        <v>0</v>
      </c>
      <c r="FD54" s="124">
        <f t="shared" si="257"/>
        <v>0</v>
      </c>
      <c r="FE54" s="124">
        <f t="shared" si="257"/>
        <v>0</v>
      </c>
      <c r="FF54" s="124">
        <f t="shared" si="257"/>
        <v>0</v>
      </c>
      <c r="FG54" s="124">
        <f t="shared" si="257"/>
        <v>0</v>
      </c>
      <c r="FH54" s="124">
        <f t="shared" si="257"/>
        <v>0</v>
      </c>
      <c r="FI54" s="124">
        <f t="shared" si="257"/>
        <v>0</v>
      </c>
      <c r="FJ54" s="124">
        <f t="shared" si="257"/>
        <v>0</v>
      </c>
      <c r="FK54" s="124"/>
      <c r="FL54" s="135"/>
      <c r="FM54" s="135"/>
    </row>
    <row r="55" spans="1:169" s="38" customFormat="1" ht="28.15" customHeight="1">
      <c r="A55" s="148">
        <v>7</v>
      </c>
      <c r="B55" s="149" t="str">
        <f t="shared" si="232"/>
        <v>Trường THCS Kỳ Tây</v>
      </c>
      <c r="C55" s="124">
        <f t="shared" ref="C55:AH55" si="258">C22-C36</f>
        <v>3284.2290000000003</v>
      </c>
      <c r="D55" s="124">
        <f t="shared" si="258"/>
        <v>0</v>
      </c>
      <c r="E55" s="124">
        <f t="shared" si="258"/>
        <v>3284.2290000000003</v>
      </c>
      <c r="F55" s="124">
        <f t="shared" si="258"/>
        <v>0</v>
      </c>
      <c r="G55" s="124">
        <f t="shared" si="258"/>
        <v>0</v>
      </c>
      <c r="H55" s="124">
        <f t="shared" si="258"/>
        <v>0</v>
      </c>
      <c r="I55" s="124">
        <f t="shared" si="258"/>
        <v>0</v>
      </c>
      <c r="J55" s="124">
        <f t="shared" si="258"/>
        <v>0</v>
      </c>
      <c r="K55" s="124">
        <f t="shared" si="258"/>
        <v>0</v>
      </c>
      <c r="L55" s="124">
        <f t="shared" si="258"/>
        <v>0</v>
      </c>
      <c r="M55" s="124">
        <f t="shared" si="258"/>
        <v>0</v>
      </c>
      <c r="N55" s="124">
        <f t="shared" si="258"/>
        <v>0</v>
      </c>
      <c r="O55" s="124">
        <f t="shared" si="258"/>
        <v>0</v>
      </c>
      <c r="P55" s="124">
        <f t="shared" si="258"/>
        <v>0</v>
      </c>
      <c r="Q55" s="124">
        <f t="shared" si="258"/>
        <v>0</v>
      </c>
      <c r="R55" s="124">
        <f t="shared" si="258"/>
        <v>0</v>
      </c>
      <c r="S55" s="124">
        <f t="shared" si="258"/>
        <v>0</v>
      </c>
      <c r="T55" s="124">
        <f t="shared" si="258"/>
        <v>0</v>
      </c>
      <c r="U55" s="124">
        <f t="shared" si="258"/>
        <v>0</v>
      </c>
      <c r="V55" s="124">
        <f t="shared" si="258"/>
        <v>0</v>
      </c>
      <c r="W55" s="124">
        <f t="shared" si="258"/>
        <v>0</v>
      </c>
      <c r="X55" s="124">
        <f t="shared" si="258"/>
        <v>0</v>
      </c>
      <c r="Y55" s="124">
        <f t="shared" si="258"/>
        <v>0</v>
      </c>
      <c r="Z55" s="124">
        <f t="shared" si="258"/>
        <v>0</v>
      </c>
      <c r="AA55" s="124">
        <f t="shared" si="258"/>
        <v>0</v>
      </c>
      <c r="AB55" s="124">
        <f t="shared" si="258"/>
        <v>0</v>
      </c>
      <c r="AC55" s="124">
        <f t="shared" si="258"/>
        <v>0</v>
      </c>
      <c r="AD55" s="124">
        <f t="shared" si="258"/>
        <v>0</v>
      </c>
      <c r="AE55" s="124">
        <f t="shared" si="258"/>
        <v>0</v>
      </c>
      <c r="AF55" s="124">
        <f t="shared" si="258"/>
        <v>0</v>
      </c>
      <c r="AG55" s="124">
        <f t="shared" si="258"/>
        <v>0</v>
      </c>
      <c r="AH55" s="124">
        <f t="shared" si="258"/>
        <v>0</v>
      </c>
      <c r="AI55" s="124">
        <f t="shared" ref="AI55:BN55" si="259">AI22-AI36</f>
        <v>0</v>
      </c>
      <c r="AJ55" s="124">
        <f t="shared" si="259"/>
        <v>0</v>
      </c>
      <c r="AK55" s="124">
        <f t="shared" si="259"/>
        <v>3284.2290000000003</v>
      </c>
      <c r="AL55" s="124">
        <f t="shared" si="259"/>
        <v>2861.4189999999999</v>
      </c>
      <c r="AM55" s="124">
        <f t="shared" si="259"/>
        <v>2546.7240000000002</v>
      </c>
      <c r="AN55" s="124">
        <f t="shared" si="259"/>
        <v>314.69500000000011</v>
      </c>
      <c r="AO55" s="124">
        <f t="shared" si="259"/>
        <v>422.81</v>
      </c>
      <c r="AP55" s="124">
        <f t="shared" si="259"/>
        <v>0</v>
      </c>
      <c r="AQ55" s="124">
        <f t="shared" si="259"/>
        <v>0</v>
      </c>
      <c r="AR55" s="124">
        <f t="shared" si="259"/>
        <v>0</v>
      </c>
      <c r="AS55" s="124">
        <f t="shared" si="259"/>
        <v>181.215</v>
      </c>
      <c r="AT55" s="124">
        <f t="shared" si="259"/>
        <v>101.08799999999999</v>
      </c>
      <c r="AU55" s="124">
        <f t="shared" si="259"/>
        <v>0</v>
      </c>
      <c r="AV55" s="124">
        <f t="shared" si="259"/>
        <v>0</v>
      </c>
      <c r="AW55" s="124">
        <f t="shared" si="259"/>
        <v>8.9859999999999989</v>
      </c>
      <c r="AX55" s="124">
        <f t="shared" si="259"/>
        <v>0</v>
      </c>
      <c r="AY55" s="124">
        <f t="shared" si="259"/>
        <v>131.52099999999999</v>
      </c>
      <c r="AZ55" s="124">
        <f t="shared" si="259"/>
        <v>0</v>
      </c>
      <c r="BA55" s="124">
        <f t="shared" si="259"/>
        <v>0</v>
      </c>
      <c r="BB55" s="124">
        <f t="shared" si="259"/>
        <v>0</v>
      </c>
      <c r="BC55" s="124">
        <f t="shared" si="259"/>
        <v>0</v>
      </c>
      <c r="BD55" s="124">
        <f t="shared" si="259"/>
        <v>0</v>
      </c>
      <c r="BE55" s="124">
        <f t="shared" si="259"/>
        <v>0</v>
      </c>
      <c r="BF55" s="124">
        <f t="shared" si="259"/>
        <v>0</v>
      </c>
      <c r="BG55" s="124">
        <f t="shared" si="259"/>
        <v>0</v>
      </c>
      <c r="BH55" s="124">
        <f t="shared" si="259"/>
        <v>0</v>
      </c>
      <c r="BI55" s="124">
        <f t="shared" si="259"/>
        <v>0</v>
      </c>
      <c r="BJ55" s="124">
        <f t="shared" si="259"/>
        <v>0</v>
      </c>
      <c r="BK55" s="124">
        <f t="shared" si="259"/>
        <v>0</v>
      </c>
      <c r="BL55" s="124">
        <f t="shared" si="259"/>
        <v>0</v>
      </c>
      <c r="BM55" s="124">
        <f t="shared" si="259"/>
        <v>0</v>
      </c>
      <c r="BN55" s="124">
        <f t="shared" si="259"/>
        <v>0</v>
      </c>
      <c r="BO55" s="124">
        <f t="shared" ref="BO55:CT55" si="260">BO22-BO36</f>
        <v>0</v>
      </c>
      <c r="BP55" s="124">
        <f t="shared" si="260"/>
        <v>0</v>
      </c>
      <c r="BQ55" s="124">
        <f t="shared" si="260"/>
        <v>0</v>
      </c>
      <c r="BR55" s="124">
        <f t="shared" si="260"/>
        <v>0</v>
      </c>
      <c r="BS55" s="124">
        <f t="shared" si="260"/>
        <v>0</v>
      </c>
      <c r="BT55" s="124">
        <f t="shared" si="260"/>
        <v>0</v>
      </c>
      <c r="BU55" s="124">
        <f t="shared" si="260"/>
        <v>0</v>
      </c>
      <c r="BV55" s="124">
        <f t="shared" si="260"/>
        <v>0</v>
      </c>
      <c r="BW55" s="124">
        <f t="shared" si="260"/>
        <v>0</v>
      </c>
      <c r="BX55" s="124">
        <f t="shared" si="260"/>
        <v>0</v>
      </c>
      <c r="BY55" s="124">
        <f t="shared" si="260"/>
        <v>0</v>
      </c>
      <c r="BZ55" s="124">
        <f t="shared" si="260"/>
        <v>0</v>
      </c>
      <c r="CA55" s="124">
        <f t="shared" si="260"/>
        <v>0</v>
      </c>
      <c r="CB55" s="124">
        <f t="shared" si="260"/>
        <v>0</v>
      </c>
      <c r="CC55" s="124">
        <f t="shared" si="260"/>
        <v>0</v>
      </c>
      <c r="CD55" s="124">
        <f t="shared" si="260"/>
        <v>0</v>
      </c>
      <c r="CE55" s="124">
        <f t="shared" si="260"/>
        <v>0</v>
      </c>
      <c r="CF55" s="124">
        <f t="shared" si="260"/>
        <v>0</v>
      </c>
      <c r="CG55" s="124">
        <f t="shared" si="260"/>
        <v>0</v>
      </c>
      <c r="CH55" s="124">
        <f t="shared" si="260"/>
        <v>0</v>
      </c>
      <c r="CI55" s="124">
        <f t="shared" si="260"/>
        <v>0</v>
      </c>
      <c r="CJ55" s="124">
        <f t="shared" si="260"/>
        <v>0</v>
      </c>
      <c r="CK55" s="124">
        <f t="shared" si="260"/>
        <v>0</v>
      </c>
      <c r="CL55" s="124">
        <f t="shared" si="260"/>
        <v>0</v>
      </c>
      <c r="CM55" s="124">
        <f t="shared" si="260"/>
        <v>0</v>
      </c>
      <c r="CN55" s="124">
        <f t="shared" si="260"/>
        <v>0</v>
      </c>
      <c r="CO55" s="124">
        <f t="shared" si="260"/>
        <v>0</v>
      </c>
      <c r="CP55" s="124">
        <f t="shared" si="260"/>
        <v>0</v>
      </c>
      <c r="CQ55" s="124">
        <f t="shared" si="260"/>
        <v>0</v>
      </c>
      <c r="CR55" s="124">
        <f t="shared" si="260"/>
        <v>0</v>
      </c>
      <c r="CS55" s="124">
        <f t="shared" si="260"/>
        <v>0</v>
      </c>
      <c r="CT55" s="124">
        <f t="shared" si="260"/>
        <v>0</v>
      </c>
      <c r="CU55" s="124">
        <f t="shared" ref="CU55:DZ55" si="261">CU22-CU36</f>
        <v>0</v>
      </c>
      <c r="CV55" s="124">
        <f t="shared" si="261"/>
        <v>0</v>
      </c>
      <c r="CW55" s="124">
        <f t="shared" si="261"/>
        <v>0</v>
      </c>
      <c r="CX55" s="124">
        <f t="shared" si="261"/>
        <v>0</v>
      </c>
      <c r="CY55" s="124">
        <f t="shared" si="261"/>
        <v>0</v>
      </c>
      <c r="CZ55" s="124">
        <f t="shared" si="261"/>
        <v>0</v>
      </c>
      <c r="DA55" s="124">
        <f t="shared" si="261"/>
        <v>0</v>
      </c>
      <c r="DB55" s="124">
        <f t="shared" si="261"/>
        <v>0</v>
      </c>
      <c r="DC55" s="124">
        <f t="shared" si="261"/>
        <v>0</v>
      </c>
      <c r="DD55" s="124">
        <f t="shared" si="261"/>
        <v>0</v>
      </c>
      <c r="DE55" s="124">
        <f t="shared" si="261"/>
        <v>0</v>
      </c>
      <c r="DF55" s="124">
        <f t="shared" si="261"/>
        <v>0</v>
      </c>
      <c r="DG55" s="124">
        <f t="shared" si="261"/>
        <v>0</v>
      </c>
      <c r="DH55" s="124">
        <f t="shared" si="261"/>
        <v>0</v>
      </c>
      <c r="DI55" s="124">
        <f t="shared" si="261"/>
        <v>0</v>
      </c>
      <c r="DJ55" s="124">
        <f t="shared" si="261"/>
        <v>0</v>
      </c>
      <c r="DK55" s="124">
        <f t="shared" si="261"/>
        <v>0</v>
      </c>
      <c r="DL55" s="124">
        <f t="shared" si="261"/>
        <v>0</v>
      </c>
      <c r="DM55" s="124">
        <f t="shared" si="261"/>
        <v>0</v>
      </c>
      <c r="DN55" s="124">
        <f t="shared" si="261"/>
        <v>0</v>
      </c>
      <c r="DO55" s="124">
        <f t="shared" si="261"/>
        <v>0</v>
      </c>
      <c r="DP55" s="124">
        <f t="shared" si="261"/>
        <v>0</v>
      </c>
      <c r="DQ55" s="124">
        <f t="shared" si="261"/>
        <v>0</v>
      </c>
      <c r="DR55" s="124">
        <f t="shared" si="261"/>
        <v>0</v>
      </c>
      <c r="DS55" s="124">
        <f t="shared" si="261"/>
        <v>0</v>
      </c>
      <c r="DT55" s="124">
        <f t="shared" si="261"/>
        <v>0</v>
      </c>
      <c r="DU55" s="124">
        <f t="shared" si="261"/>
        <v>0</v>
      </c>
      <c r="DV55" s="124">
        <f t="shared" si="261"/>
        <v>0</v>
      </c>
      <c r="DW55" s="124">
        <f t="shared" si="261"/>
        <v>0</v>
      </c>
      <c r="DX55" s="124">
        <f t="shared" si="261"/>
        <v>0</v>
      </c>
      <c r="DY55" s="124">
        <f t="shared" si="261"/>
        <v>0</v>
      </c>
      <c r="DZ55" s="124">
        <f t="shared" si="261"/>
        <v>0</v>
      </c>
      <c r="EA55" s="124">
        <f t="shared" ref="EA55:FJ55" si="262">EA22-EA36</f>
        <v>0</v>
      </c>
      <c r="EB55" s="124">
        <f t="shared" si="262"/>
        <v>0</v>
      </c>
      <c r="EC55" s="124">
        <f t="shared" si="262"/>
        <v>0</v>
      </c>
      <c r="ED55" s="124">
        <f t="shared" si="262"/>
        <v>0</v>
      </c>
      <c r="EE55" s="124">
        <f t="shared" si="262"/>
        <v>0</v>
      </c>
      <c r="EF55" s="124">
        <f t="shared" si="262"/>
        <v>0</v>
      </c>
      <c r="EG55" s="124">
        <f t="shared" si="262"/>
        <v>0</v>
      </c>
      <c r="EH55" s="124">
        <f t="shared" si="262"/>
        <v>0</v>
      </c>
      <c r="EI55" s="124">
        <f t="shared" si="262"/>
        <v>0</v>
      </c>
      <c r="EJ55" s="124">
        <f t="shared" si="262"/>
        <v>0</v>
      </c>
      <c r="EK55" s="124">
        <f t="shared" si="262"/>
        <v>0</v>
      </c>
      <c r="EL55" s="124">
        <f t="shared" si="262"/>
        <v>0</v>
      </c>
      <c r="EM55" s="124">
        <f t="shared" si="262"/>
        <v>0</v>
      </c>
      <c r="EN55" s="124">
        <f t="shared" si="262"/>
        <v>0</v>
      </c>
      <c r="EO55" s="124">
        <f t="shared" si="262"/>
        <v>0</v>
      </c>
      <c r="EP55" s="124">
        <f t="shared" si="262"/>
        <v>0</v>
      </c>
      <c r="EQ55" s="124">
        <f t="shared" si="262"/>
        <v>0</v>
      </c>
      <c r="ER55" s="124">
        <f t="shared" si="262"/>
        <v>0</v>
      </c>
      <c r="ES55" s="124">
        <f t="shared" si="262"/>
        <v>0</v>
      </c>
      <c r="ET55" s="124">
        <f t="shared" si="262"/>
        <v>0</v>
      </c>
      <c r="EU55" s="124">
        <f t="shared" si="262"/>
        <v>0</v>
      </c>
      <c r="EV55" s="124">
        <f t="shared" si="262"/>
        <v>0</v>
      </c>
      <c r="EW55" s="124">
        <f t="shared" si="262"/>
        <v>0</v>
      </c>
      <c r="EX55" s="124">
        <f t="shared" si="262"/>
        <v>0</v>
      </c>
      <c r="EY55" s="124">
        <f t="shared" si="262"/>
        <v>0</v>
      </c>
      <c r="EZ55" s="124">
        <f t="shared" si="262"/>
        <v>0</v>
      </c>
      <c r="FA55" s="124">
        <f t="shared" si="262"/>
        <v>0</v>
      </c>
      <c r="FB55" s="124">
        <f t="shared" si="262"/>
        <v>0</v>
      </c>
      <c r="FC55" s="124">
        <f t="shared" si="262"/>
        <v>0</v>
      </c>
      <c r="FD55" s="124">
        <f t="shared" si="262"/>
        <v>0</v>
      </c>
      <c r="FE55" s="124">
        <f t="shared" si="262"/>
        <v>0</v>
      </c>
      <c r="FF55" s="124">
        <f t="shared" si="262"/>
        <v>0</v>
      </c>
      <c r="FG55" s="124">
        <f t="shared" si="262"/>
        <v>0</v>
      </c>
      <c r="FH55" s="124">
        <f t="shared" si="262"/>
        <v>0</v>
      </c>
      <c r="FI55" s="124">
        <f t="shared" si="262"/>
        <v>0</v>
      </c>
      <c r="FJ55" s="124">
        <f t="shared" si="262"/>
        <v>0</v>
      </c>
      <c r="FK55" s="124"/>
      <c r="FL55" s="135"/>
      <c r="FM55" s="135"/>
    </row>
    <row r="56" spans="1:169" s="38" customFormat="1" ht="28.15" customHeight="1">
      <c r="A56" s="148">
        <v>8</v>
      </c>
      <c r="B56" s="149" t="str">
        <f t="shared" si="232"/>
        <v>Văn phòng HĐND-UBND xã</v>
      </c>
      <c r="C56" s="124">
        <f t="shared" ref="C56:AH56" si="263">C23-C37</f>
        <v>39742.308000000005</v>
      </c>
      <c r="D56" s="124">
        <f t="shared" si="263"/>
        <v>1360</v>
      </c>
      <c r="E56" s="124">
        <f t="shared" si="263"/>
        <v>36399.537000000004</v>
      </c>
      <c r="F56" s="124">
        <f t="shared" si="263"/>
        <v>12780.05</v>
      </c>
      <c r="G56" s="124">
        <f t="shared" si="263"/>
        <v>0</v>
      </c>
      <c r="H56" s="124">
        <f t="shared" si="263"/>
        <v>0</v>
      </c>
      <c r="I56" s="124">
        <f t="shared" si="263"/>
        <v>0</v>
      </c>
      <c r="J56" s="124">
        <f t="shared" si="263"/>
        <v>12780.05</v>
      </c>
      <c r="K56" s="124">
        <f t="shared" si="263"/>
        <v>3453.4869999999992</v>
      </c>
      <c r="L56" s="124">
        <f t="shared" si="263"/>
        <v>336.94399999999996</v>
      </c>
      <c r="M56" s="124">
        <f t="shared" si="263"/>
        <v>159.303</v>
      </c>
      <c r="N56" s="124">
        <f t="shared" si="263"/>
        <v>0</v>
      </c>
      <c r="O56" s="124">
        <f t="shared" si="263"/>
        <v>0</v>
      </c>
      <c r="P56" s="124">
        <f t="shared" si="263"/>
        <v>0</v>
      </c>
      <c r="Q56" s="124">
        <f t="shared" si="263"/>
        <v>0</v>
      </c>
      <c r="R56" s="124">
        <f t="shared" si="263"/>
        <v>68</v>
      </c>
      <c r="S56" s="124">
        <f t="shared" si="263"/>
        <v>0</v>
      </c>
      <c r="T56" s="124">
        <f t="shared" si="263"/>
        <v>0</v>
      </c>
      <c r="U56" s="124">
        <f t="shared" si="263"/>
        <v>796.4799999999999</v>
      </c>
      <c r="V56" s="124">
        <f t="shared" si="263"/>
        <v>0</v>
      </c>
      <c r="W56" s="124">
        <f t="shared" si="263"/>
        <v>0</v>
      </c>
      <c r="X56" s="124">
        <f t="shared" si="263"/>
        <v>433.83599999999996</v>
      </c>
      <c r="Y56" s="124">
        <f t="shared" si="263"/>
        <v>0</v>
      </c>
      <c r="Z56" s="124">
        <f t="shared" si="263"/>
        <v>0</v>
      </c>
      <c r="AA56" s="124">
        <f t="shared" si="263"/>
        <v>0</v>
      </c>
      <c r="AB56" s="124">
        <f t="shared" si="263"/>
        <v>0</v>
      </c>
      <c r="AC56" s="124">
        <f t="shared" si="263"/>
        <v>0</v>
      </c>
      <c r="AD56" s="124">
        <f t="shared" si="263"/>
        <v>32</v>
      </c>
      <c r="AE56" s="124">
        <f t="shared" si="263"/>
        <v>0</v>
      </c>
      <c r="AF56" s="124">
        <f t="shared" si="263"/>
        <v>7500</v>
      </c>
      <c r="AG56" s="124">
        <f t="shared" si="263"/>
        <v>0</v>
      </c>
      <c r="AH56" s="124">
        <f t="shared" si="263"/>
        <v>0</v>
      </c>
      <c r="AI56" s="124">
        <f t="shared" ref="AI56:BN56" si="264">AI23-AI37</f>
        <v>0</v>
      </c>
      <c r="AJ56" s="124">
        <f t="shared" si="264"/>
        <v>0</v>
      </c>
      <c r="AK56" s="124">
        <f t="shared" si="264"/>
        <v>0</v>
      </c>
      <c r="AL56" s="124">
        <f t="shared" si="264"/>
        <v>0</v>
      </c>
      <c r="AM56" s="124">
        <f t="shared" si="264"/>
        <v>0</v>
      </c>
      <c r="AN56" s="124">
        <f t="shared" si="264"/>
        <v>0</v>
      </c>
      <c r="AO56" s="124">
        <f t="shared" si="264"/>
        <v>0</v>
      </c>
      <c r="AP56" s="124">
        <f t="shared" si="264"/>
        <v>0</v>
      </c>
      <c r="AQ56" s="124">
        <f t="shared" si="264"/>
        <v>0</v>
      </c>
      <c r="AR56" s="124">
        <f t="shared" si="264"/>
        <v>0</v>
      </c>
      <c r="AS56" s="124">
        <f t="shared" si="264"/>
        <v>0</v>
      </c>
      <c r="AT56" s="124">
        <f t="shared" si="264"/>
        <v>0</v>
      </c>
      <c r="AU56" s="124">
        <f t="shared" si="264"/>
        <v>0</v>
      </c>
      <c r="AV56" s="124">
        <f t="shared" si="264"/>
        <v>0</v>
      </c>
      <c r="AW56" s="124">
        <f t="shared" si="264"/>
        <v>0</v>
      </c>
      <c r="AX56" s="124">
        <f t="shared" si="264"/>
        <v>0</v>
      </c>
      <c r="AY56" s="124">
        <f t="shared" si="264"/>
        <v>0</v>
      </c>
      <c r="AZ56" s="124">
        <f t="shared" si="264"/>
        <v>0</v>
      </c>
      <c r="BA56" s="124">
        <f t="shared" si="264"/>
        <v>0</v>
      </c>
      <c r="BB56" s="124">
        <f t="shared" si="264"/>
        <v>0</v>
      </c>
      <c r="BC56" s="124">
        <f t="shared" si="264"/>
        <v>0</v>
      </c>
      <c r="BD56" s="124">
        <f t="shared" si="264"/>
        <v>0</v>
      </c>
      <c r="BE56" s="124">
        <f t="shared" si="264"/>
        <v>0</v>
      </c>
      <c r="BF56" s="124">
        <f t="shared" si="264"/>
        <v>0</v>
      </c>
      <c r="BG56" s="124">
        <f t="shared" si="264"/>
        <v>0</v>
      </c>
      <c r="BH56" s="124">
        <f t="shared" si="264"/>
        <v>0</v>
      </c>
      <c r="BI56" s="124">
        <f t="shared" si="264"/>
        <v>0</v>
      </c>
      <c r="BJ56" s="124">
        <f t="shared" si="264"/>
        <v>0</v>
      </c>
      <c r="BK56" s="124">
        <f t="shared" si="264"/>
        <v>0</v>
      </c>
      <c r="BL56" s="124">
        <f t="shared" si="264"/>
        <v>444</v>
      </c>
      <c r="BM56" s="124">
        <f t="shared" si="264"/>
        <v>0</v>
      </c>
      <c r="BN56" s="124">
        <f t="shared" si="264"/>
        <v>0</v>
      </c>
      <c r="BO56" s="124">
        <f t="shared" ref="BO56:CT56" si="265">BO23-BO37</f>
        <v>0</v>
      </c>
      <c r="BP56" s="124">
        <f t="shared" si="265"/>
        <v>230</v>
      </c>
      <c r="BQ56" s="124">
        <f t="shared" si="265"/>
        <v>89</v>
      </c>
      <c r="BR56" s="124">
        <f t="shared" si="265"/>
        <v>125</v>
      </c>
      <c r="BS56" s="124">
        <f t="shared" si="265"/>
        <v>125</v>
      </c>
      <c r="BT56" s="124">
        <f t="shared" si="265"/>
        <v>0</v>
      </c>
      <c r="BU56" s="124">
        <f t="shared" si="265"/>
        <v>0</v>
      </c>
      <c r="BV56" s="124">
        <f t="shared" si="265"/>
        <v>1398.855</v>
      </c>
      <c r="BW56" s="124">
        <f t="shared" si="265"/>
        <v>0</v>
      </c>
      <c r="BX56" s="124">
        <f t="shared" si="265"/>
        <v>0</v>
      </c>
      <c r="BY56" s="124">
        <f t="shared" si="265"/>
        <v>0</v>
      </c>
      <c r="BZ56" s="124">
        <f t="shared" si="265"/>
        <v>64.84699999999998</v>
      </c>
      <c r="CA56" s="124">
        <f t="shared" si="265"/>
        <v>1334.008</v>
      </c>
      <c r="CB56" s="124">
        <f t="shared" si="265"/>
        <v>10660.632</v>
      </c>
      <c r="CC56" s="124">
        <f t="shared" si="265"/>
        <v>0</v>
      </c>
      <c r="CD56" s="124">
        <f t="shared" si="265"/>
        <v>0</v>
      </c>
      <c r="CE56" s="124">
        <f t="shared" si="265"/>
        <v>0</v>
      </c>
      <c r="CF56" s="124">
        <f t="shared" si="265"/>
        <v>230</v>
      </c>
      <c r="CG56" s="124">
        <f t="shared" si="265"/>
        <v>10430.632</v>
      </c>
      <c r="CH56" s="124">
        <f t="shared" si="265"/>
        <v>380.13600000000002</v>
      </c>
      <c r="CI56" s="124">
        <f t="shared" si="265"/>
        <v>377.55799999999999</v>
      </c>
      <c r="CJ56" s="124">
        <f t="shared" si="265"/>
        <v>0</v>
      </c>
      <c r="CK56" s="124">
        <f t="shared" si="265"/>
        <v>0</v>
      </c>
      <c r="CL56" s="124">
        <f t="shared" si="265"/>
        <v>22.5</v>
      </c>
      <c r="CM56" s="124">
        <f t="shared" si="265"/>
        <v>12.5</v>
      </c>
      <c r="CN56" s="124">
        <f t="shared" si="265"/>
        <v>0</v>
      </c>
      <c r="CO56" s="124">
        <f t="shared" si="265"/>
        <v>0</v>
      </c>
      <c r="CP56" s="124">
        <f t="shared" si="265"/>
        <v>129.4</v>
      </c>
      <c r="CQ56" s="124">
        <f t="shared" si="265"/>
        <v>5</v>
      </c>
      <c r="CR56" s="124">
        <f t="shared" si="265"/>
        <v>69.400000000000006</v>
      </c>
      <c r="CS56" s="124">
        <f t="shared" si="265"/>
        <v>4425.5</v>
      </c>
      <c r="CT56" s="124">
        <f t="shared" si="265"/>
        <v>420.8</v>
      </c>
      <c r="CU56" s="124">
        <f t="shared" ref="CU56:DZ56" si="266">CU23-CU37</f>
        <v>4587.8379999999997</v>
      </c>
      <c r="CV56" s="124">
        <f t="shared" si="266"/>
        <v>0</v>
      </c>
      <c r="CW56" s="124">
        <f t="shared" si="266"/>
        <v>0</v>
      </c>
      <c r="CX56" s="124">
        <f t="shared" si="266"/>
        <v>0</v>
      </c>
      <c r="CY56" s="124">
        <f t="shared" si="266"/>
        <v>0</v>
      </c>
      <c r="CZ56" s="124">
        <f t="shared" si="266"/>
        <v>0</v>
      </c>
      <c r="DA56" s="124">
        <f t="shared" si="266"/>
        <v>0</v>
      </c>
      <c r="DB56" s="124">
        <f t="shared" si="266"/>
        <v>0</v>
      </c>
      <c r="DC56" s="124">
        <f t="shared" si="266"/>
        <v>0</v>
      </c>
      <c r="DD56" s="124">
        <f t="shared" si="266"/>
        <v>0</v>
      </c>
      <c r="DE56" s="124">
        <f t="shared" si="266"/>
        <v>0</v>
      </c>
      <c r="DF56" s="124">
        <f t="shared" si="266"/>
        <v>150</v>
      </c>
      <c r="DG56" s="124">
        <f t="shared" si="266"/>
        <v>150</v>
      </c>
      <c r="DH56" s="124">
        <f t="shared" si="266"/>
        <v>0</v>
      </c>
      <c r="DI56" s="124">
        <f t="shared" si="266"/>
        <v>9323</v>
      </c>
      <c r="DJ56" s="124">
        <f t="shared" si="266"/>
        <v>0</v>
      </c>
      <c r="DK56" s="124">
        <f t="shared" si="266"/>
        <v>0</v>
      </c>
      <c r="DL56" s="124">
        <f t="shared" si="266"/>
        <v>0</v>
      </c>
      <c r="DM56" s="124">
        <f t="shared" si="266"/>
        <v>0</v>
      </c>
      <c r="DN56" s="124">
        <f t="shared" si="266"/>
        <v>0</v>
      </c>
      <c r="DO56" s="124">
        <f t="shared" si="266"/>
        <v>216</v>
      </c>
      <c r="DP56" s="124">
        <f t="shared" si="266"/>
        <v>998</v>
      </c>
      <c r="DQ56" s="124">
        <f t="shared" si="266"/>
        <v>45746.247000000003</v>
      </c>
      <c r="DR56" s="124">
        <f t="shared" si="266"/>
        <v>20087.181</v>
      </c>
      <c r="DS56" s="124">
        <f t="shared" si="266"/>
        <v>0</v>
      </c>
      <c r="DT56" s="124">
        <f t="shared" si="266"/>
        <v>0</v>
      </c>
      <c r="DU56" s="124">
        <f t="shared" si="266"/>
        <v>0</v>
      </c>
      <c r="DV56" s="124">
        <f t="shared" si="266"/>
        <v>380.13600000000002</v>
      </c>
      <c r="DW56" s="124">
        <f t="shared" si="266"/>
        <v>377.55799999999999</v>
      </c>
      <c r="DX56" s="124">
        <f t="shared" si="266"/>
        <v>1398.855</v>
      </c>
      <c r="DY56" s="124">
        <f t="shared" si="266"/>
        <v>10430.632</v>
      </c>
      <c r="DZ56" s="124">
        <f t="shared" si="266"/>
        <v>0</v>
      </c>
      <c r="EA56" s="124">
        <f t="shared" ref="EA56:FJ56" si="267">EA23-EA37</f>
        <v>0</v>
      </c>
      <c r="EB56" s="124">
        <f t="shared" si="267"/>
        <v>7500</v>
      </c>
      <c r="EC56" s="124">
        <f t="shared" si="267"/>
        <v>0</v>
      </c>
      <c r="ED56" s="124">
        <f t="shared" si="267"/>
        <v>0</v>
      </c>
      <c r="EE56" s="124">
        <f t="shared" si="267"/>
        <v>12198.247000000003</v>
      </c>
      <c r="EF56" s="124">
        <f t="shared" si="267"/>
        <v>4929</v>
      </c>
      <c r="EG56" s="124">
        <f t="shared" si="267"/>
        <v>680</v>
      </c>
      <c r="EH56" s="124">
        <f t="shared" si="267"/>
        <v>2500</v>
      </c>
      <c r="EI56" s="124">
        <f t="shared" si="267"/>
        <v>0</v>
      </c>
      <c r="EJ56" s="124">
        <f t="shared" si="267"/>
        <v>2500</v>
      </c>
      <c r="EK56" s="124">
        <f t="shared" si="267"/>
        <v>0</v>
      </c>
      <c r="EL56" s="124">
        <f t="shared" si="267"/>
        <v>1000</v>
      </c>
      <c r="EM56" s="124">
        <f t="shared" si="267"/>
        <v>1000</v>
      </c>
      <c r="EN56" s="124">
        <f t="shared" si="267"/>
        <v>0</v>
      </c>
      <c r="EO56" s="124">
        <f t="shared" si="267"/>
        <v>643</v>
      </c>
      <c r="EP56" s="124">
        <f t="shared" si="267"/>
        <v>35756</v>
      </c>
      <c r="EQ56" s="124">
        <f t="shared" si="267"/>
        <v>10680</v>
      </c>
      <c r="ER56" s="124">
        <f t="shared" si="267"/>
        <v>680</v>
      </c>
      <c r="ES56" s="124">
        <f t="shared" si="267"/>
        <v>0</v>
      </c>
      <c r="ET56" s="124">
        <f t="shared" si="267"/>
        <v>2500</v>
      </c>
      <c r="EU56" s="124">
        <f t="shared" si="267"/>
        <v>0</v>
      </c>
      <c r="EV56" s="124">
        <f t="shared" si="267"/>
        <v>0</v>
      </c>
      <c r="EW56" s="124">
        <f t="shared" si="267"/>
        <v>7500</v>
      </c>
      <c r="EX56" s="124">
        <f t="shared" si="267"/>
        <v>0</v>
      </c>
      <c r="EY56" s="124">
        <f t="shared" si="267"/>
        <v>0</v>
      </c>
      <c r="EZ56" s="124">
        <f t="shared" si="267"/>
        <v>25076</v>
      </c>
      <c r="FA56" s="124">
        <f t="shared" si="267"/>
        <v>483</v>
      </c>
      <c r="FB56" s="124">
        <f t="shared" si="267"/>
        <v>160</v>
      </c>
      <c r="FC56" s="124">
        <f t="shared" si="267"/>
        <v>0</v>
      </c>
      <c r="FD56" s="124">
        <f t="shared" si="267"/>
        <v>0</v>
      </c>
      <c r="FE56" s="124">
        <f t="shared" si="267"/>
        <v>1982.771</v>
      </c>
      <c r="FF56" s="124">
        <f t="shared" si="267"/>
        <v>36399</v>
      </c>
      <c r="FG56" s="124">
        <f t="shared" si="267"/>
        <v>10680</v>
      </c>
      <c r="FH56" s="124">
        <f t="shared" si="267"/>
        <v>0</v>
      </c>
      <c r="FI56" s="124">
        <f t="shared" si="267"/>
        <v>25719</v>
      </c>
      <c r="FJ56" s="124">
        <f t="shared" si="267"/>
        <v>1982.771</v>
      </c>
      <c r="FK56" s="124"/>
      <c r="FL56" s="135"/>
      <c r="FM56" s="135"/>
    </row>
    <row r="57" spans="1:169" s="38" customFormat="1" ht="28.15" customHeight="1">
      <c r="A57" s="148">
        <v>9</v>
      </c>
      <c r="B57" s="149" t="str">
        <f t="shared" si="232"/>
        <v>Văn phòng Đảng uỷ xã</v>
      </c>
      <c r="C57" s="124">
        <f t="shared" ref="C57:AH57" si="268">C24-C38</f>
        <v>3367.5589999999993</v>
      </c>
      <c r="D57" s="124">
        <f t="shared" si="268"/>
        <v>0</v>
      </c>
      <c r="E57" s="124">
        <f t="shared" si="268"/>
        <v>3367.5589999999993</v>
      </c>
      <c r="F57" s="124">
        <f t="shared" si="268"/>
        <v>3367.5589999999993</v>
      </c>
      <c r="G57" s="124">
        <f t="shared" si="268"/>
        <v>0</v>
      </c>
      <c r="H57" s="124">
        <f t="shared" si="268"/>
        <v>0</v>
      </c>
      <c r="I57" s="124">
        <f t="shared" si="268"/>
        <v>0</v>
      </c>
      <c r="J57" s="124">
        <f t="shared" si="268"/>
        <v>3367.5589999999993</v>
      </c>
      <c r="K57" s="124">
        <f t="shared" si="268"/>
        <v>2126.8969999999999</v>
      </c>
      <c r="L57" s="124">
        <f t="shared" si="268"/>
        <v>0</v>
      </c>
      <c r="M57" s="124">
        <f t="shared" si="268"/>
        <v>0</v>
      </c>
      <c r="N57" s="124">
        <f t="shared" si="268"/>
        <v>101.08799999999999</v>
      </c>
      <c r="O57" s="124">
        <f t="shared" si="268"/>
        <v>85</v>
      </c>
      <c r="P57" s="124">
        <f t="shared" si="268"/>
        <v>0</v>
      </c>
      <c r="Q57" s="124">
        <f t="shared" si="268"/>
        <v>0</v>
      </c>
      <c r="R57" s="124">
        <f t="shared" si="268"/>
        <v>0</v>
      </c>
      <c r="S57" s="124">
        <f t="shared" si="268"/>
        <v>0</v>
      </c>
      <c r="T57" s="124">
        <f t="shared" si="268"/>
        <v>16.3</v>
      </c>
      <c r="U57" s="124">
        <f t="shared" si="268"/>
        <v>658.47599999999977</v>
      </c>
      <c r="V57" s="124">
        <f t="shared" si="268"/>
        <v>0</v>
      </c>
      <c r="W57" s="124">
        <f t="shared" si="268"/>
        <v>0</v>
      </c>
      <c r="X57" s="124">
        <f t="shared" si="268"/>
        <v>0</v>
      </c>
      <c r="Y57" s="124">
        <f t="shared" si="268"/>
        <v>0</v>
      </c>
      <c r="Z57" s="124">
        <f t="shared" si="268"/>
        <v>192.41000000000003</v>
      </c>
      <c r="AA57" s="124">
        <f t="shared" si="268"/>
        <v>27.783999999999999</v>
      </c>
      <c r="AB57" s="124">
        <f t="shared" si="268"/>
        <v>0</v>
      </c>
      <c r="AC57" s="124">
        <f t="shared" si="268"/>
        <v>159.60399999999998</v>
      </c>
      <c r="AD57" s="124">
        <f t="shared" si="268"/>
        <v>0</v>
      </c>
      <c r="AE57" s="124">
        <f t="shared" si="268"/>
        <v>0</v>
      </c>
      <c r="AF57" s="124">
        <f t="shared" si="268"/>
        <v>0</v>
      </c>
      <c r="AG57" s="124">
        <f t="shared" si="268"/>
        <v>0</v>
      </c>
      <c r="AH57" s="124">
        <f t="shared" si="268"/>
        <v>0</v>
      </c>
      <c r="AI57" s="124">
        <f t="shared" ref="AI57:BN57" si="269">AI24-AI38</f>
        <v>0</v>
      </c>
      <c r="AJ57" s="124">
        <f t="shared" si="269"/>
        <v>0</v>
      </c>
      <c r="AK57" s="124">
        <f t="shared" si="269"/>
        <v>0</v>
      </c>
      <c r="AL57" s="124">
        <f t="shared" si="269"/>
        <v>0</v>
      </c>
      <c r="AM57" s="124">
        <f t="shared" si="269"/>
        <v>0</v>
      </c>
      <c r="AN57" s="124">
        <f t="shared" si="269"/>
        <v>0</v>
      </c>
      <c r="AO57" s="124">
        <f t="shared" si="269"/>
        <v>0</v>
      </c>
      <c r="AP57" s="124">
        <f t="shared" si="269"/>
        <v>0</v>
      </c>
      <c r="AQ57" s="124">
        <f t="shared" si="269"/>
        <v>0</v>
      </c>
      <c r="AR57" s="124">
        <f t="shared" si="269"/>
        <v>0</v>
      </c>
      <c r="AS57" s="124">
        <f t="shared" si="269"/>
        <v>0</v>
      </c>
      <c r="AT57" s="124">
        <f t="shared" si="269"/>
        <v>0</v>
      </c>
      <c r="AU57" s="124">
        <f t="shared" si="269"/>
        <v>0</v>
      </c>
      <c r="AV57" s="124">
        <f t="shared" si="269"/>
        <v>0</v>
      </c>
      <c r="AW57" s="124">
        <f t="shared" si="269"/>
        <v>0</v>
      </c>
      <c r="AX57" s="124">
        <f t="shared" si="269"/>
        <v>0</v>
      </c>
      <c r="AY57" s="124">
        <f t="shared" si="269"/>
        <v>0</v>
      </c>
      <c r="AZ57" s="124">
        <f t="shared" si="269"/>
        <v>0</v>
      </c>
      <c r="BA57" s="124">
        <f t="shared" si="269"/>
        <v>0</v>
      </c>
      <c r="BB57" s="124">
        <f t="shared" si="269"/>
        <v>0</v>
      </c>
      <c r="BC57" s="124">
        <f t="shared" si="269"/>
        <v>0</v>
      </c>
      <c r="BD57" s="124">
        <f t="shared" si="269"/>
        <v>0</v>
      </c>
      <c r="BE57" s="124">
        <f t="shared" si="269"/>
        <v>0</v>
      </c>
      <c r="BF57" s="124">
        <f t="shared" si="269"/>
        <v>0</v>
      </c>
      <c r="BG57" s="124">
        <f t="shared" si="269"/>
        <v>0</v>
      </c>
      <c r="BH57" s="124">
        <f t="shared" si="269"/>
        <v>0</v>
      </c>
      <c r="BI57" s="124">
        <f t="shared" si="269"/>
        <v>0</v>
      </c>
      <c r="BJ57" s="124">
        <f t="shared" si="269"/>
        <v>0</v>
      </c>
      <c r="BK57" s="124">
        <f t="shared" si="269"/>
        <v>0</v>
      </c>
      <c r="BL57" s="124">
        <f t="shared" si="269"/>
        <v>0</v>
      </c>
      <c r="BM57" s="124">
        <f t="shared" si="269"/>
        <v>0</v>
      </c>
      <c r="BN57" s="124">
        <f t="shared" si="269"/>
        <v>0</v>
      </c>
      <c r="BO57" s="124">
        <f t="shared" ref="BO57:CT57" si="270">BO24-BO38</f>
        <v>0</v>
      </c>
      <c r="BP57" s="124">
        <f t="shared" si="270"/>
        <v>0</v>
      </c>
      <c r="BQ57" s="124">
        <f t="shared" si="270"/>
        <v>0</v>
      </c>
      <c r="BR57" s="124">
        <f t="shared" si="270"/>
        <v>0</v>
      </c>
      <c r="BS57" s="124">
        <f t="shared" si="270"/>
        <v>0</v>
      </c>
      <c r="BT57" s="124">
        <f t="shared" si="270"/>
        <v>0</v>
      </c>
      <c r="BU57" s="124">
        <f t="shared" si="270"/>
        <v>0</v>
      </c>
      <c r="BV57" s="124">
        <f t="shared" si="270"/>
        <v>0</v>
      </c>
      <c r="BW57" s="124">
        <f t="shared" si="270"/>
        <v>0</v>
      </c>
      <c r="BX57" s="124">
        <f t="shared" si="270"/>
        <v>0</v>
      </c>
      <c r="BY57" s="124">
        <f t="shared" si="270"/>
        <v>0</v>
      </c>
      <c r="BZ57" s="124">
        <f t="shared" si="270"/>
        <v>0</v>
      </c>
      <c r="CA57" s="124">
        <f t="shared" si="270"/>
        <v>0</v>
      </c>
      <c r="CB57" s="124">
        <f t="shared" si="270"/>
        <v>0</v>
      </c>
      <c r="CC57" s="124">
        <f t="shared" si="270"/>
        <v>0</v>
      </c>
      <c r="CD57" s="124">
        <f t="shared" si="270"/>
        <v>0</v>
      </c>
      <c r="CE57" s="124">
        <f t="shared" si="270"/>
        <v>0</v>
      </c>
      <c r="CF57" s="124">
        <f t="shared" si="270"/>
        <v>0</v>
      </c>
      <c r="CG57" s="124">
        <f t="shared" si="270"/>
        <v>0</v>
      </c>
      <c r="CH57" s="124">
        <f t="shared" si="270"/>
        <v>0</v>
      </c>
      <c r="CI57" s="124">
        <f t="shared" si="270"/>
        <v>0</v>
      </c>
      <c r="CJ57" s="124">
        <f t="shared" si="270"/>
        <v>0</v>
      </c>
      <c r="CK57" s="124">
        <f t="shared" si="270"/>
        <v>0</v>
      </c>
      <c r="CL57" s="124">
        <f t="shared" si="270"/>
        <v>0</v>
      </c>
      <c r="CM57" s="124">
        <f t="shared" si="270"/>
        <v>0</v>
      </c>
      <c r="CN57" s="124">
        <f t="shared" si="270"/>
        <v>0</v>
      </c>
      <c r="CO57" s="124">
        <f t="shared" si="270"/>
        <v>0</v>
      </c>
      <c r="CP57" s="124">
        <f t="shared" si="270"/>
        <v>0</v>
      </c>
      <c r="CQ57" s="124">
        <f t="shared" si="270"/>
        <v>0</v>
      </c>
      <c r="CR57" s="124">
        <f t="shared" si="270"/>
        <v>0</v>
      </c>
      <c r="CS57" s="124">
        <f t="shared" si="270"/>
        <v>0</v>
      </c>
      <c r="CT57" s="124">
        <f t="shared" si="270"/>
        <v>0</v>
      </c>
      <c r="CU57" s="124">
        <f t="shared" ref="CU57:DZ57" si="271">CU24-CU38</f>
        <v>0</v>
      </c>
      <c r="CV57" s="124">
        <f t="shared" si="271"/>
        <v>0</v>
      </c>
      <c r="CW57" s="124">
        <f t="shared" si="271"/>
        <v>0</v>
      </c>
      <c r="CX57" s="124">
        <f t="shared" si="271"/>
        <v>0</v>
      </c>
      <c r="CY57" s="124">
        <f t="shared" si="271"/>
        <v>0</v>
      </c>
      <c r="CZ57" s="124">
        <f t="shared" si="271"/>
        <v>0</v>
      </c>
      <c r="DA57" s="124">
        <f t="shared" si="271"/>
        <v>0</v>
      </c>
      <c r="DB57" s="124">
        <f t="shared" si="271"/>
        <v>0</v>
      </c>
      <c r="DC57" s="124">
        <f t="shared" si="271"/>
        <v>0</v>
      </c>
      <c r="DD57" s="124">
        <f t="shared" si="271"/>
        <v>0</v>
      </c>
      <c r="DE57" s="124">
        <f t="shared" si="271"/>
        <v>0</v>
      </c>
      <c r="DF57" s="124">
        <f t="shared" si="271"/>
        <v>0</v>
      </c>
      <c r="DG57" s="124">
        <f t="shared" si="271"/>
        <v>0</v>
      </c>
      <c r="DH57" s="124">
        <f t="shared" si="271"/>
        <v>0</v>
      </c>
      <c r="DI57" s="124">
        <f t="shared" si="271"/>
        <v>0</v>
      </c>
      <c r="DJ57" s="124">
        <f t="shared" si="271"/>
        <v>0</v>
      </c>
      <c r="DK57" s="124">
        <f t="shared" si="271"/>
        <v>0</v>
      </c>
      <c r="DL57" s="124">
        <f t="shared" si="271"/>
        <v>0</v>
      </c>
      <c r="DM57" s="124">
        <f t="shared" si="271"/>
        <v>0</v>
      </c>
      <c r="DN57" s="124">
        <f t="shared" si="271"/>
        <v>0</v>
      </c>
      <c r="DO57" s="124">
        <f t="shared" si="271"/>
        <v>0</v>
      </c>
      <c r="DP57" s="124">
        <f t="shared" si="271"/>
        <v>0</v>
      </c>
      <c r="DQ57" s="124">
        <f t="shared" si="271"/>
        <v>0</v>
      </c>
      <c r="DR57" s="124">
        <f t="shared" si="271"/>
        <v>0</v>
      </c>
      <c r="DS57" s="124">
        <f t="shared" si="271"/>
        <v>0</v>
      </c>
      <c r="DT57" s="124">
        <f t="shared" si="271"/>
        <v>0</v>
      </c>
      <c r="DU57" s="124">
        <f t="shared" si="271"/>
        <v>0</v>
      </c>
      <c r="DV57" s="124">
        <f t="shared" si="271"/>
        <v>0</v>
      </c>
      <c r="DW57" s="124">
        <f t="shared" si="271"/>
        <v>0</v>
      </c>
      <c r="DX57" s="124">
        <f t="shared" si="271"/>
        <v>0</v>
      </c>
      <c r="DY57" s="124">
        <f t="shared" si="271"/>
        <v>0</v>
      </c>
      <c r="DZ57" s="124">
        <f t="shared" si="271"/>
        <v>0</v>
      </c>
      <c r="EA57" s="124">
        <f t="shared" ref="EA57:FJ57" si="272">EA24-EA38</f>
        <v>0</v>
      </c>
      <c r="EB57" s="124">
        <f t="shared" si="272"/>
        <v>0</v>
      </c>
      <c r="EC57" s="124">
        <f t="shared" si="272"/>
        <v>0</v>
      </c>
      <c r="ED57" s="124">
        <f t="shared" si="272"/>
        <v>0</v>
      </c>
      <c r="EE57" s="124">
        <f t="shared" si="272"/>
        <v>0</v>
      </c>
      <c r="EF57" s="124">
        <f t="shared" si="272"/>
        <v>0</v>
      </c>
      <c r="EG57" s="124">
        <f t="shared" si="272"/>
        <v>0</v>
      </c>
      <c r="EH57" s="124">
        <f t="shared" si="272"/>
        <v>0</v>
      </c>
      <c r="EI57" s="124">
        <f t="shared" si="272"/>
        <v>0</v>
      </c>
      <c r="EJ57" s="124">
        <f t="shared" si="272"/>
        <v>0</v>
      </c>
      <c r="EK57" s="124">
        <f t="shared" si="272"/>
        <v>0</v>
      </c>
      <c r="EL57" s="124">
        <f t="shared" si="272"/>
        <v>0</v>
      </c>
      <c r="EM57" s="124">
        <f t="shared" si="272"/>
        <v>0</v>
      </c>
      <c r="EN57" s="124">
        <f t="shared" si="272"/>
        <v>0</v>
      </c>
      <c r="EO57" s="124">
        <f t="shared" si="272"/>
        <v>0</v>
      </c>
      <c r="EP57" s="124">
        <f t="shared" si="272"/>
        <v>0</v>
      </c>
      <c r="EQ57" s="124">
        <f t="shared" si="272"/>
        <v>0</v>
      </c>
      <c r="ER57" s="124">
        <f t="shared" si="272"/>
        <v>0</v>
      </c>
      <c r="ES57" s="124">
        <f t="shared" si="272"/>
        <v>0</v>
      </c>
      <c r="ET57" s="124">
        <f t="shared" si="272"/>
        <v>0</v>
      </c>
      <c r="EU57" s="124">
        <f t="shared" si="272"/>
        <v>0</v>
      </c>
      <c r="EV57" s="124">
        <f t="shared" si="272"/>
        <v>0</v>
      </c>
      <c r="EW57" s="124">
        <f t="shared" si="272"/>
        <v>0</v>
      </c>
      <c r="EX57" s="124">
        <f t="shared" si="272"/>
        <v>0</v>
      </c>
      <c r="EY57" s="124">
        <f t="shared" si="272"/>
        <v>0</v>
      </c>
      <c r="EZ57" s="124">
        <f t="shared" si="272"/>
        <v>0</v>
      </c>
      <c r="FA57" s="124">
        <f t="shared" si="272"/>
        <v>0</v>
      </c>
      <c r="FB57" s="124">
        <f t="shared" si="272"/>
        <v>0</v>
      </c>
      <c r="FC57" s="124">
        <f t="shared" si="272"/>
        <v>0</v>
      </c>
      <c r="FD57" s="124">
        <f t="shared" si="272"/>
        <v>0</v>
      </c>
      <c r="FE57" s="124">
        <f t="shared" si="272"/>
        <v>0</v>
      </c>
      <c r="FF57" s="124">
        <f t="shared" si="272"/>
        <v>0</v>
      </c>
      <c r="FG57" s="124">
        <f t="shared" si="272"/>
        <v>0</v>
      </c>
      <c r="FH57" s="124">
        <f t="shared" si="272"/>
        <v>0</v>
      </c>
      <c r="FI57" s="124">
        <f t="shared" si="272"/>
        <v>0</v>
      </c>
      <c r="FJ57" s="124">
        <f t="shared" si="272"/>
        <v>0</v>
      </c>
      <c r="FK57" s="124"/>
      <c r="FL57" s="135"/>
      <c r="FM57" s="135"/>
    </row>
    <row r="58" spans="1:169" s="38" customFormat="1" ht="28.15" customHeight="1">
      <c r="A58" s="148">
        <v>10</v>
      </c>
      <c r="B58" s="149" t="str">
        <f t="shared" si="232"/>
        <v>Uỷ ban MTTQ xã</v>
      </c>
      <c r="C58" s="124">
        <f t="shared" ref="C58:AH58" si="273">C25-C39</f>
        <v>1917.0729999999999</v>
      </c>
      <c r="D58" s="124">
        <f t="shared" si="273"/>
        <v>0</v>
      </c>
      <c r="E58" s="124">
        <f t="shared" si="273"/>
        <v>1917.0729999999999</v>
      </c>
      <c r="F58" s="124">
        <f t="shared" si="273"/>
        <v>1917.0729999999999</v>
      </c>
      <c r="G58" s="124">
        <f t="shared" si="273"/>
        <v>0</v>
      </c>
      <c r="H58" s="124">
        <f t="shared" si="273"/>
        <v>0</v>
      </c>
      <c r="I58" s="124">
        <f t="shared" si="273"/>
        <v>0</v>
      </c>
      <c r="J58" s="124">
        <f t="shared" si="273"/>
        <v>1917.0729999999999</v>
      </c>
      <c r="K58" s="124">
        <f t="shared" si="273"/>
        <v>980.59400000000005</v>
      </c>
      <c r="L58" s="124">
        <f t="shared" si="273"/>
        <v>0</v>
      </c>
      <c r="M58" s="124">
        <f t="shared" si="273"/>
        <v>0</v>
      </c>
      <c r="N58" s="124">
        <f t="shared" si="273"/>
        <v>0</v>
      </c>
      <c r="O58" s="124">
        <f t="shared" si="273"/>
        <v>0</v>
      </c>
      <c r="P58" s="124">
        <f t="shared" si="273"/>
        <v>10</v>
      </c>
      <c r="Q58" s="124">
        <f t="shared" si="273"/>
        <v>0</v>
      </c>
      <c r="R58" s="124">
        <f t="shared" si="273"/>
        <v>0</v>
      </c>
      <c r="S58" s="124">
        <f t="shared" si="273"/>
        <v>0</v>
      </c>
      <c r="T58" s="124">
        <f t="shared" si="273"/>
        <v>0</v>
      </c>
      <c r="U58" s="124">
        <f t="shared" si="273"/>
        <v>926.47900000000004</v>
      </c>
      <c r="V58" s="124">
        <f t="shared" si="273"/>
        <v>0</v>
      </c>
      <c r="W58" s="124">
        <f t="shared" si="273"/>
        <v>0</v>
      </c>
      <c r="X58" s="124">
        <f t="shared" si="273"/>
        <v>0</v>
      </c>
      <c r="Y58" s="124">
        <f t="shared" si="273"/>
        <v>0</v>
      </c>
      <c r="Z58" s="124">
        <f t="shared" si="273"/>
        <v>0</v>
      </c>
      <c r="AA58" s="124">
        <f t="shared" si="273"/>
        <v>0</v>
      </c>
      <c r="AB58" s="124">
        <f t="shared" si="273"/>
        <v>0</v>
      </c>
      <c r="AC58" s="124">
        <f t="shared" si="273"/>
        <v>0</v>
      </c>
      <c r="AD58" s="124">
        <f t="shared" si="273"/>
        <v>0</v>
      </c>
      <c r="AE58" s="124">
        <f t="shared" si="273"/>
        <v>0</v>
      </c>
      <c r="AF58" s="124">
        <f t="shared" si="273"/>
        <v>0</v>
      </c>
      <c r="AG58" s="124">
        <f t="shared" si="273"/>
        <v>0</v>
      </c>
      <c r="AH58" s="124">
        <f t="shared" si="273"/>
        <v>0</v>
      </c>
      <c r="AI58" s="124">
        <f t="shared" ref="AI58:BN58" si="274">AI25-AI39</f>
        <v>0</v>
      </c>
      <c r="AJ58" s="124">
        <f t="shared" si="274"/>
        <v>0</v>
      </c>
      <c r="AK58" s="124">
        <f t="shared" si="274"/>
        <v>0</v>
      </c>
      <c r="AL58" s="124">
        <f t="shared" si="274"/>
        <v>0</v>
      </c>
      <c r="AM58" s="124">
        <f t="shared" si="274"/>
        <v>0</v>
      </c>
      <c r="AN58" s="124">
        <f t="shared" si="274"/>
        <v>0</v>
      </c>
      <c r="AO58" s="124">
        <f t="shared" si="274"/>
        <v>0</v>
      </c>
      <c r="AP58" s="124">
        <f t="shared" si="274"/>
        <v>0</v>
      </c>
      <c r="AQ58" s="124">
        <f t="shared" si="274"/>
        <v>0</v>
      </c>
      <c r="AR58" s="124">
        <f t="shared" si="274"/>
        <v>0</v>
      </c>
      <c r="AS58" s="124">
        <f t="shared" si="274"/>
        <v>0</v>
      </c>
      <c r="AT58" s="124">
        <f t="shared" si="274"/>
        <v>0</v>
      </c>
      <c r="AU58" s="124">
        <f t="shared" si="274"/>
        <v>0</v>
      </c>
      <c r="AV58" s="124">
        <f t="shared" si="274"/>
        <v>0</v>
      </c>
      <c r="AW58" s="124">
        <f t="shared" si="274"/>
        <v>0</v>
      </c>
      <c r="AX58" s="124">
        <f t="shared" si="274"/>
        <v>0</v>
      </c>
      <c r="AY58" s="124">
        <f t="shared" si="274"/>
        <v>0</v>
      </c>
      <c r="AZ58" s="124">
        <f t="shared" si="274"/>
        <v>0</v>
      </c>
      <c r="BA58" s="124">
        <f t="shared" si="274"/>
        <v>0</v>
      </c>
      <c r="BB58" s="124">
        <f t="shared" si="274"/>
        <v>0</v>
      </c>
      <c r="BC58" s="124">
        <f t="shared" si="274"/>
        <v>0</v>
      </c>
      <c r="BD58" s="124">
        <f t="shared" si="274"/>
        <v>0</v>
      </c>
      <c r="BE58" s="124">
        <f t="shared" si="274"/>
        <v>0</v>
      </c>
      <c r="BF58" s="124">
        <f t="shared" si="274"/>
        <v>0</v>
      </c>
      <c r="BG58" s="124">
        <f t="shared" si="274"/>
        <v>0</v>
      </c>
      <c r="BH58" s="124">
        <f t="shared" si="274"/>
        <v>0</v>
      </c>
      <c r="BI58" s="124">
        <f t="shared" si="274"/>
        <v>0</v>
      </c>
      <c r="BJ58" s="124">
        <f t="shared" si="274"/>
        <v>0</v>
      </c>
      <c r="BK58" s="124">
        <f t="shared" si="274"/>
        <v>0</v>
      </c>
      <c r="BL58" s="124">
        <f t="shared" si="274"/>
        <v>0</v>
      </c>
      <c r="BM58" s="124">
        <f t="shared" si="274"/>
        <v>0</v>
      </c>
      <c r="BN58" s="124">
        <f t="shared" si="274"/>
        <v>0</v>
      </c>
      <c r="BO58" s="124">
        <f t="shared" ref="BO58:CT58" si="275">BO25-BO39</f>
        <v>0</v>
      </c>
      <c r="BP58" s="124">
        <f t="shared" si="275"/>
        <v>0</v>
      </c>
      <c r="BQ58" s="124">
        <f t="shared" si="275"/>
        <v>0</v>
      </c>
      <c r="BR58" s="124">
        <f t="shared" si="275"/>
        <v>0</v>
      </c>
      <c r="BS58" s="124">
        <f t="shared" si="275"/>
        <v>0</v>
      </c>
      <c r="BT58" s="124">
        <f t="shared" si="275"/>
        <v>0</v>
      </c>
      <c r="BU58" s="124">
        <f t="shared" si="275"/>
        <v>0</v>
      </c>
      <c r="BV58" s="124">
        <f t="shared" si="275"/>
        <v>0</v>
      </c>
      <c r="BW58" s="124">
        <f t="shared" si="275"/>
        <v>0</v>
      </c>
      <c r="BX58" s="124">
        <f t="shared" si="275"/>
        <v>0</v>
      </c>
      <c r="BY58" s="124">
        <f t="shared" si="275"/>
        <v>0</v>
      </c>
      <c r="BZ58" s="124">
        <f t="shared" si="275"/>
        <v>0</v>
      </c>
      <c r="CA58" s="124">
        <f t="shared" si="275"/>
        <v>0</v>
      </c>
      <c r="CB58" s="124">
        <f t="shared" si="275"/>
        <v>0</v>
      </c>
      <c r="CC58" s="124">
        <f t="shared" si="275"/>
        <v>0</v>
      </c>
      <c r="CD58" s="124">
        <f t="shared" si="275"/>
        <v>0</v>
      </c>
      <c r="CE58" s="124">
        <f t="shared" si="275"/>
        <v>0</v>
      </c>
      <c r="CF58" s="124">
        <f t="shared" si="275"/>
        <v>0</v>
      </c>
      <c r="CG58" s="124">
        <f t="shared" si="275"/>
        <v>0</v>
      </c>
      <c r="CH58" s="124">
        <f t="shared" si="275"/>
        <v>0</v>
      </c>
      <c r="CI58" s="124">
        <f t="shared" si="275"/>
        <v>0</v>
      </c>
      <c r="CJ58" s="124">
        <f t="shared" si="275"/>
        <v>0</v>
      </c>
      <c r="CK58" s="124">
        <f t="shared" si="275"/>
        <v>0</v>
      </c>
      <c r="CL58" s="124">
        <f t="shared" si="275"/>
        <v>0</v>
      </c>
      <c r="CM58" s="124">
        <f t="shared" si="275"/>
        <v>0</v>
      </c>
      <c r="CN58" s="124">
        <f t="shared" si="275"/>
        <v>0</v>
      </c>
      <c r="CO58" s="124">
        <f t="shared" si="275"/>
        <v>0</v>
      </c>
      <c r="CP58" s="124">
        <f t="shared" si="275"/>
        <v>0</v>
      </c>
      <c r="CQ58" s="124">
        <f t="shared" si="275"/>
        <v>0</v>
      </c>
      <c r="CR58" s="124">
        <f t="shared" si="275"/>
        <v>0</v>
      </c>
      <c r="CS58" s="124">
        <f t="shared" si="275"/>
        <v>0</v>
      </c>
      <c r="CT58" s="124">
        <f t="shared" si="275"/>
        <v>0</v>
      </c>
      <c r="CU58" s="124">
        <f t="shared" ref="CU58:DZ58" si="276">CU25-CU39</f>
        <v>0</v>
      </c>
      <c r="CV58" s="124">
        <f t="shared" si="276"/>
        <v>0</v>
      </c>
      <c r="CW58" s="124">
        <f t="shared" si="276"/>
        <v>0</v>
      </c>
      <c r="CX58" s="124">
        <f t="shared" si="276"/>
        <v>0</v>
      </c>
      <c r="CY58" s="124">
        <f t="shared" si="276"/>
        <v>0</v>
      </c>
      <c r="CZ58" s="124">
        <f t="shared" si="276"/>
        <v>0</v>
      </c>
      <c r="DA58" s="124">
        <f t="shared" si="276"/>
        <v>0</v>
      </c>
      <c r="DB58" s="124">
        <f t="shared" si="276"/>
        <v>0</v>
      </c>
      <c r="DC58" s="124">
        <f t="shared" si="276"/>
        <v>0</v>
      </c>
      <c r="DD58" s="124">
        <f t="shared" si="276"/>
        <v>0</v>
      </c>
      <c r="DE58" s="124">
        <f t="shared" si="276"/>
        <v>0</v>
      </c>
      <c r="DF58" s="124">
        <f t="shared" si="276"/>
        <v>0</v>
      </c>
      <c r="DG58" s="124">
        <f t="shared" si="276"/>
        <v>0</v>
      </c>
      <c r="DH58" s="124">
        <f t="shared" si="276"/>
        <v>0</v>
      </c>
      <c r="DI58" s="124">
        <f t="shared" si="276"/>
        <v>0</v>
      </c>
      <c r="DJ58" s="124">
        <f t="shared" si="276"/>
        <v>0</v>
      </c>
      <c r="DK58" s="124">
        <f t="shared" si="276"/>
        <v>0</v>
      </c>
      <c r="DL58" s="124">
        <f t="shared" si="276"/>
        <v>0</v>
      </c>
      <c r="DM58" s="124">
        <f t="shared" si="276"/>
        <v>0</v>
      </c>
      <c r="DN58" s="124">
        <f t="shared" si="276"/>
        <v>0</v>
      </c>
      <c r="DO58" s="124">
        <f t="shared" si="276"/>
        <v>0</v>
      </c>
      <c r="DP58" s="124">
        <f t="shared" si="276"/>
        <v>0</v>
      </c>
      <c r="DQ58" s="124">
        <f t="shared" si="276"/>
        <v>0</v>
      </c>
      <c r="DR58" s="124">
        <f t="shared" si="276"/>
        <v>0</v>
      </c>
      <c r="DS58" s="124">
        <f t="shared" si="276"/>
        <v>0</v>
      </c>
      <c r="DT58" s="124">
        <f t="shared" si="276"/>
        <v>0</v>
      </c>
      <c r="DU58" s="124">
        <f t="shared" si="276"/>
        <v>0</v>
      </c>
      <c r="DV58" s="124">
        <f t="shared" si="276"/>
        <v>0</v>
      </c>
      <c r="DW58" s="124">
        <f t="shared" si="276"/>
        <v>0</v>
      </c>
      <c r="DX58" s="124">
        <f t="shared" si="276"/>
        <v>0</v>
      </c>
      <c r="DY58" s="124">
        <f t="shared" si="276"/>
        <v>0</v>
      </c>
      <c r="DZ58" s="124">
        <f t="shared" si="276"/>
        <v>0</v>
      </c>
      <c r="EA58" s="124">
        <f t="shared" ref="EA58:FJ58" si="277">EA25-EA39</f>
        <v>0</v>
      </c>
      <c r="EB58" s="124">
        <f t="shared" si="277"/>
        <v>0</v>
      </c>
      <c r="EC58" s="124">
        <f t="shared" si="277"/>
        <v>0</v>
      </c>
      <c r="ED58" s="124">
        <f t="shared" si="277"/>
        <v>0</v>
      </c>
      <c r="EE58" s="124">
        <f t="shared" si="277"/>
        <v>0</v>
      </c>
      <c r="EF58" s="124">
        <f t="shared" si="277"/>
        <v>0</v>
      </c>
      <c r="EG58" s="124">
        <f t="shared" si="277"/>
        <v>0</v>
      </c>
      <c r="EH58" s="124">
        <f t="shared" si="277"/>
        <v>0</v>
      </c>
      <c r="EI58" s="124">
        <f t="shared" si="277"/>
        <v>0</v>
      </c>
      <c r="EJ58" s="124">
        <f t="shared" si="277"/>
        <v>0</v>
      </c>
      <c r="EK58" s="124">
        <f t="shared" si="277"/>
        <v>0</v>
      </c>
      <c r="EL58" s="124">
        <f t="shared" si="277"/>
        <v>0</v>
      </c>
      <c r="EM58" s="124">
        <f t="shared" si="277"/>
        <v>0</v>
      </c>
      <c r="EN58" s="124">
        <f t="shared" si="277"/>
        <v>0</v>
      </c>
      <c r="EO58" s="124">
        <f t="shared" si="277"/>
        <v>0</v>
      </c>
      <c r="EP58" s="124">
        <f t="shared" si="277"/>
        <v>0</v>
      </c>
      <c r="EQ58" s="124">
        <f t="shared" si="277"/>
        <v>0</v>
      </c>
      <c r="ER58" s="124">
        <f t="shared" si="277"/>
        <v>0</v>
      </c>
      <c r="ES58" s="124">
        <f t="shared" si="277"/>
        <v>0</v>
      </c>
      <c r="ET58" s="124">
        <f t="shared" si="277"/>
        <v>0</v>
      </c>
      <c r="EU58" s="124">
        <f t="shared" si="277"/>
        <v>0</v>
      </c>
      <c r="EV58" s="124">
        <f t="shared" si="277"/>
        <v>0</v>
      </c>
      <c r="EW58" s="124">
        <f t="shared" si="277"/>
        <v>0</v>
      </c>
      <c r="EX58" s="124">
        <f t="shared" si="277"/>
        <v>0</v>
      </c>
      <c r="EY58" s="124">
        <f t="shared" si="277"/>
        <v>0</v>
      </c>
      <c r="EZ58" s="124">
        <f t="shared" si="277"/>
        <v>0</v>
      </c>
      <c r="FA58" s="124">
        <f t="shared" si="277"/>
        <v>0</v>
      </c>
      <c r="FB58" s="124">
        <f t="shared" si="277"/>
        <v>0</v>
      </c>
      <c r="FC58" s="124">
        <f t="shared" si="277"/>
        <v>0</v>
      </c>
      <c r="FD58" s="124">
        <f t="shared" si="277"/>
        <v>0</v>
      </c>
      <c r="FE58" s="124">
        <f t="shared" si="277"/>
        <v>0</v>
      </c>
      <c r="FF58" s="124">
        <f t="shared" si="277"/>
        <v>0</v>
      </c>
      <c r="FG58" s="124">
        <f t="shared" si="277"/>
        <v>0</v>
      </c>
      <c r="FH58" s="124">
        <f t="shared" si="277"/>
        <v>0</v>
      </c>
      <c r="FI58" s="124">
        <f t="shared" si="277"/>
        <v>0</v>
      </c>
      <c r="FJ58" s="124">
        <f t="shared" si="277"/>
        <v>0</v>
      </c>
      <c r="FK58" s="124"/>
      <c r="FL58" s="135"/>
      <c r="FM58" s="135"/>
    </row>
    <row r="59" spans="1:169" s="38" customFormat="1" ht="28.15" customHeight="1">
      <c r="A59" s="148">
        <v>11</v>
      </c>
      <c r="B59" s="149" t="str">
        <f t="shared" si="232"/>
        <v>Công an xã</v>
      </c>
      <c r="C59" s="124">
        <f t="shared" ref="C59:AH59" si="278">C26-C40</f>
        <v>70.300000000000011</v>
      </c>
      <c r="D59" s="124">
        <f t="shared" si="278"/>
        <v>0</v>
      </c>
      <c r="E59" s="124">
        <f t="shared" si="278"/>
        <v>70.300000000000011</v>
      </c>
      <c r="F59" s="124">
        <f t="shared" si="278"/>
        <v>0</v>
      </c>
      <c r="G59" s="124">
        <f t="shared" si="278"/>
        <v>0</v>
      </c>
      <c r="H59" s="124">
        <f t="shared" si="278"/>
        <v>0</v>
      </c>
      <c r="I59" s="124">
        <f t="shared" si="278"/>
        <v>0</v>
      </c>
      <c r="J59" s="124">
        <f t="shared" si="278"/>
        <v>0</v>
      </c>
      <c r="K59" s="124">
        <f t="shared" si="278"/>
        <v>0</v>
      </c>
      <c r="L59" s="124">
        <f t="shared" si="278"/>
        <v>0</v>
      </c>
      <c r="M59" s="124">
        <f t="shared" si="278"/>
        <v>0</v>
      </c>
      <c r="N59" s="124">
        <f t="shared" si="278"/>
        <v>0</v>
      </c>
      <c r="O59" s="124">
        <f t="shared" si="278"/>
        <v>0</v>
      </c>
      <c r="P59" s="124">
        <f t="shared" si="278"/>
        <v>0</v>
      </c>
      <c r="Q59" s="124">
        <f t="shared" si="278"/>
        <v>0</v>
      </c>
      <c r="R59" s="124">
        <f t="shared" si="278"/>
        <v>0</v>
      </c>
      <c r="S59" s="124">
        <f t="shared" si="278"/>
        <v>0</v>
      </c>
      <c r="T59" s="124">
        <f t="shared" si="278"/>
        <v>0</v>
      </c>
      <c r="U59" s="124">
        <f t="shared" si="278"/>
        <v>0</v>
      </c>
      <c r="V59" s="124">
        <f t="shared" si="278"/>
        <v>0</v>
      </c>
      <c r="W59" s="124">
        <f t="shared" si="278"/>
        <v>0</v>
      </c>
      <c r="X59" s="124">
        <f t="shared" si="278"/>
        <v>0</v>
      </c>
      <c r="Y59" s="124">
        <f t="shared" si="278"/>
        <v>0</v>
      </c>
      <c r="Z59" s="124">
        <f t="shared" si="278"/>
        <v>0</v>
      </c>
      <c r="AA59" s="124">
        <f t="shared" si="278"/>
        <v>0</v>
      </c>
      <c r="AB59" s="124">
        <f t="shared" si="278"/>
        <v>0</v>
      </c>
      <c r="AC59" s="124">
        <f t="shared" si="278"/>
        <v>0</v>
      </c>
      <c r="AD59" s="124">
        <f t="shared" si="278"/>
        <v>0</v>
      </c>
      <c r="AE59" s="124">
        <f t="shared" si="278"/>
        <v>0</v>
      </c>
      <c r="AF59" s="124">
        <f t="shared" si="278"/>
        <v>0</v>
      </c>
      <c r="AG59" s="124">
        <f t="shared" si="278"/>
        <v>0</v>
      </c>
      <c r="AH59" s="124">
        <f t="shared" si="278"/>
        <v>0</v>
      </c>
      <c r="AI59" s="124">
        <f t="shared" ref="AI59:BN59" si="279">AI26-AI40</f>
        <v>0</v>
      </c>
      <c r="AJ59" s="124">
        <f t="shared" si="279"/>
        <v>0</v>
      </c>
      <c r="AK59" s="124">
        <f t="shared" si="279"/>
        <v>0</v>
      </c>
      <c r="AL59" s="124">
        <f t="shared" si="279"/>
        <v>0</v>
      </c>
      <c r="AM59" s="124">
        <f t="shared" si="279"/>
        <v>0</v>
      </c>
      <c r="AN59" s="124">
        <f t="shared" si="279"/>
        <v>0</v>
      </c>
      <c r="AO59" s="124">
        <f t="shared" si="279"/>
        <v>0</v>
      </c>
      <c r="AP59" s="124">
        <f t="shared" si="279"/>
        <v>0</v>
      </c>
      <c r="AQ59" s="124">
        <f t="shared" si="279"/>
        <v>0</v>
      </c>
      <c r="AR59" s="124">
        <f t="shared" si="279"/>
        <v>0</v>
      </c>
      <c r="AS59" s="124">
        <f t="shared" si="279"/>
        <v>0</v>
      </c>
      <c r="AT59" s="124">
        <f t="shared" si="279"/>
        <v>0</v>
      </c>
      <c r="AU59" s="124">
        <f t="shared" si="279"/>
        <v>0</v>
      </c>
      <c r="AV59" s="124">
        <f t="shared" si="279"/>
        <v>0</v>
      </c>
      <c r="AW59" s="124">
        <f t="shared" si="279"/>
        <v>0</v>
      </c>
      <c r="AX59" s="124">
        <f t="shared" si="279"/>
        <v>0</v>
      </c>
      <c r="AY59" s="124">
        <f t="shared" si="279"/>
        <v>0</v>
      </c>
      <c r="AZ59" s="124">
        <f t="shared" si="279"/>
        <v>0</v>
      </c>
      <c r="BA59" s="124">
        <f t="shared" si="279"/>
        <v>0</v>
      </c>
      <c r="BB59" s="124">
        <f t="shared" si="279"/>
        <v>0</v>
      </c>
      <c r="BC59" s="124">
        <f t="shared" si="279"/>
        <v>0</v>
      </c>
      <c r="BD59" s="124">
        <f t="shared" si="279"/>
        <v>0</v>
      </c>
      <c r="BE59" s="124">
        <f t="shared" si="279"/>
        <v>0</v>
      </c>
      <c r="BF59" s="124">
        <f t="shared" si="279"/>
        <v>0</v>
      </c>
      <c r="BG59" s="124">
        <f t="shared" si="279"/>
        <v>0</v>
      </c>
      <c r="BH59" s="124">
        <f t="shared" si="279"/>
        <v>0</v>
      </c>
      <c r="BI59" s="124">
        <f t="shared" si="279"/>
        <v>0</v>
      </c>
      <c r="BJ59" s="124">
        <f t="shared" si="279"/>
        <v>0</v>
      </c>
      <c r="BK59" s="124">
        <f t="shared" si="279"/>
        <v>0</v>
      </c>
      <c r="BL59" s="124">
        <f t="shared" si="279"/>
        <v>0</v>
      </c>
      <c r="BM59" s="124">
        <f t="shared" si="279"/>
        <v>0</v>
      </c>
      <c r="BN59" s="124">
        <f t="shared" si="279"/>
        <v>0</v>
      </c>
      <c r="BO59" s="124">
        <f t="shared" ref="BO59:CT59" si="280">BO26-BO40</f>
        <v>0</v>
      </c>
      <c r="BP59" s="124">
        <f t="shared" si="280"/>
        <v>0</v>
      </c>
      <c r="BQ59" s="124">
        <f t="shared" si="280"/>
        <v>0</v>
      </c>
      <c r="BR59" s="124">
        <f t="shared" si="280"/>
        <v>0</v>
      </c>
      <c r="BS59" s="124">
        <f t="shared" si="280"/>
        <v>0</v>
      </c>
      <c r="BT59" s="124">
        <f t="shared" si="280"/>
        <v>0</v>
      </c>
      <c r="BU59" s="124">
        <f t="shared" si="280"/>
        <v>0</v>
      </c>
      <c r="BV59" s="124">
        <f t="shared" si="280"/>
        <v>0</v>
      </c>
      <c r="BW59" s="124">
        <f t="shared" si="280"/>
        <v>0</v>
      </c>
      <c r="BX59" s="124">
        <f t="shared" si="280"/>
        <v>0</v>
      </c>
      <c r="BY59" s="124">
        <f t="shared" si="280"/>
        <v>0</v>
      </c>
      <c r="BZ59" s="124">
        <f t="shared" si="280"/>
        <v>0</v>
      </c>
      <c r="CA59" s="124">
        <f t="shared" si="280"/>
        <v>0</v>
      </c>
      <c r="CB59" s="124">
        <f t="shared" si="280"/>
        <v>0</v>
      </c>
      <c r="CC59" s="124">
        <f t="shared" si="280"/>
        <v>0</v>
      </c>
      <c r="CD59" s="124">
        <f t="shared" si="280"/>
        <v>0</v>
      </c>
      <c r="CE59" s="124">
        <f t="shared" si="280"/>
        <v>0</v>
      </c>
      <c r="CF59" s="124">
        <f t="shared" si="280"/>
        <v>0</v>
      </c>
      <c r="CG59" s="124">
        <f t="shared" si="280"/>
        <v>0</v>
      </c>
      <c r="CH59" s="124">
        <f t="shared" si="280"/>
        <v>0</v>
      </c>
      <c r="CI59" s="124">
        <f t="shared" si="280"/>
        <v>0</v>
      </c>
      <c r="CJ59" s="124">
        <f t="shared" si="280"/>
        <v>0</v>
      </c>
      <c r="CK59" s="124">
        <f t="shared" si="280"/>
        <v>0</v>
      </c>
      <c r="CL59" s="124">
        <f t="shared" si="280"/>
        <v>0</v>
      </c>
      <c r="CM59" s="124">
        <f t="shared" si="280"/>
        <v>0</v>
      </c>
      <c r="CN59" s="124">
        <f t="shared" si="280"/>
        <v>0</v>
      </c>
      <c r="CO59" s="124">
        <f t="shared" si="280"/>
        <v>0</v>
      </c>
      <c r="CP59" s="124">
        <f t="shared" si="280"/>
        <v>0</v>
      </c>
      <c r="CQ59" s="124">
        <f t="shared" si="280"/>
        <v>0</v>
      </c>
      <c r="CR59" s="124">
        <f t="shared" si="280"/>
        <v>0</v>
      </c>
      <c r="CS59" s="124">
        <f t="shared" si="280"/>
        <v>0</v>
      </c>
      <c r="CT59" s="124">
        <f t="shared" si="280"/>
        <v>0</v>
      </c>
      <c r="CU59" s="124">
        <f t="shared" ref="CU59:DZ59" si="281">CU26-CU40</f>
        <v>0</v>
      </c>
      <c r="CV59" s="124">
        <f t="shared" si="281"/>
        <v>0</v>
      </c>
      <c r="CW59" s="124">
        <f t="shared" si="281"/>
        <v>0</v>
      </c>
      <c r="CX59" s="124">
        <f t="shared" si="281"/>
        <v>70.300000000000011</v>
      </c>
      <c r="CY59" s="124">
        <f t="shared" si="281"/>
        <v>70.300000000000011</v>
      </c>
      <c r="CZ59" s="124">
        <f t="shared" si="281"/>
        <v>0</v>
      </c>
      <c r="DA59" s="124">
        <f t="shared" si="281"/>
        <v>0</v>
      </c>
      <c r="DB59" s="124">
        <f t="shared" si="281"/>
        <v>0</v>
      </c>
      <c r="DC59" s="124">
        <f t="shared" si="281"/>
        <v>0</v>
      </c>
      <c r="DD59" s="124">
        <f t="shared" si="281"/>
        <v>0</v>
      </c>
      <c r="DE59" s="124">
        <f t="shared" si="281"/>
        <v>0</v>
      </c>
      <c r="DF59" s="124">
        <f t="shared" si="281"/>
        <v>0</v>
      </c>
      <c r="DG59" s="124">
        <f t="shared" si="281"/>
        <v>0</v>
      </c>
      <c r="DH59" s="124">
        <f t="shared" si="281"/>
        <v>0</v>
      </c>
      <c r="DI59" s="124">
        <f t="shared" si="281"/>
        <v>0</v>
      </c>
      <c r="DJ59" s="124">
        <f t="shared" si="281"/>
        <v>0</v>
      </c>
      <c r="DK59" s="124">
        <f t="shared" si="281"/>
        <v>0</v>
      </c>
      <c r="DL59" s="124">
        <f t="shared" si="281"/>
        <v>0</v>
      </c>
      <c r="DM59" s="124">
        <f t="shared" si="281"/>
        <v>0</v>
      </c>
      <c r="DN59" s="124">
        <f t="shared" si="281"/>
        <v>0</v>
      </c>
      <c r="DO59" s="124">
        <f t="shared" si="281"/>
        <v>0</v>
      </c>
      <c r="DP59" s="124">
        <f t="shared" si="281"/>
        <v>0</v>
      </c>
      <c r="DQ59" s="124">
        <f t="shared" si="281"/>
        <v>0</v>
      </c>
      <c r="DR59" s="124">
        <f t="shared" si="281"/>
        <v>0</v>
      </c>
      <c r="DS59" s="124">
        <f t="shared" si="281"/>
        <v>0</v>
      </c>
      <c r="DT59" s="124">
        <f t="shared" si="281"/>
        <v>0</v>
      </c>
      <c r="DU59" s="124">
        <f t="shared" si="281"/>
        <v>0</v>
      </c>
      <c r="DV59" s="124">
        <f t="shared" si="281"/>
        <v>0</v>
      </c>
      <c r="DW59" s="124">
        <f t="shared" si="281"/>
        <v>0</v>
      </c>
      <c r="DX59" s="124">
        <f t="shared" si="281"/>
        <v>0</v>
      </c>
      <c r="DY59" s="124">
        <f t="shared" si="281"/>
        <v>0</v>
      </c>
      <c r="DZ59" s="124">
        <f t="shared" si="281"/>
        <v>0</v>
      </c>
      <c r="EA59" s="124">
        <f t="shared" ref="EA59:FJ59" si="282">EA26-EA40</f>
        <v>0</v>
      </c>
      <c r="EB59" s="124">
        <f t="shared" si="282"/>
        <v>0</v>
      </c>
      <c r="EC59" s="124">
        <f t="shared" si="282"/>
        <v>0</v>
      </c>
      <c r="ED59" s="124">
        <f t="shared" si="282"/>
        <v>0</v>
      </c>
      <c r="EE59" s="124">
        <f t="shared" si="282"/>
        <v>0</v>
      </c>
      <c r="EF59" s="124">
        <f t="shared" si="282"/>
        <v>0</v>
      </c>
      <c r="EG59" s="124">
        <f t="shared" si="282"/>
        <v>0</v>
      </c>
      <c r="EH59" s="124">
        <f t="shared" si="282"/>
        <v>0</v>
      </c>
      <c r="EI59" s="124">
        <f t="shared" si="282"/>
        <v>0</v>
      </c>
      <c r="EJ59" s="124">
        <f t="shared" si="282"/>
        <v>0</v>
      </c>
      <c r="EK59" s="124">
        <f t="shared" si="282"/>
        <v>0</v>
      </c>
      <c r="EL59" s="124">
        <f t="shared" si="282"/>
        <v>0</v>
      </c>
      <c r="EM59" s="124">
        <f t="shared" si="282"/>
        <v>0</v>
      </c>
      <c r="EN59" s="124">
        <f t="shared" si="282"/>
        <v>0</v>
      </c>
      <c r="EO59" s="124">
        <f t="shared" si="282"/>
        <v>0</v>
      </c>
      <c r="EP59" s="124">
        <f t="shared" si="282"/>
        <v>0</v>
      </c>
      <c r="EQ59" s="124">
        <f t="shared" si="282"/>
        <v>0</v>
      </c>
      <c r="ER59" s="124">
        <f t="shared" si="282"/>
        <v>0</v>
      </c>
      <c r="ES59" s="124">
        <f t="shared" si="282"/>
        <v>0</v>
      </c>
      <c r="ET59" s="124">
        <f t="shared" si="282"/>
        <v>0</v>
      </c>
      <c r="EU59" s="124">
        <f t="shared" si="282"/>
        <v>0</v>
      </c>
      <c r="EV59" s="124">
        <f t="shared" si="282"/>
        <v>0</v>
      </c>
      <c r="EW59" s="124">
        <f t="shared" si="282"/>
        <v>0</v>
      </c>
      <c r="EX59" s="124">
        <f t="shared" si="282"/>
        <v>0</v>
      </c>
      <c r="EY59" s="124">
        <f t="shared" si="282"/>
        <v>0</v>
      </c>
      <c r="EZ59" s="124">
        <f t="shared" si="282"/>
        <v>0</v>
      </c>
      <c r="FA59" s="124">
        <f t="shared" si="282"/>
        <v>0</v>
      </c>
      <c r="FB59" s="124">
        <f t="shared" si="282"/>
        <v>0</v>
      </c>
      <c r="FC59" s="124">
        <f t="shared" si="282"/>
        <v>0</v>
      </c>
      <c r="FD59" s="124">
        <f t="shared" si="282"/>
        <v>0</v>
      </c>
      <c r="FE59" s="124">
        <f t="shared" si="282"/>
        <v>0</v>
      </c>
      <c r="FF59" s="124">
        <f t="shared" si="282"/>
        <v>0</v>
      </c>
      <c r="FG59" s="124">
        <f t="shared" si="282"/>
        <v>0</v>
      </c>
      <c r="FH59" s="124">
        <f t="shared" si="282"/>
        <v>0</v>
      </c>
      <c r="FI59" s="124">
        <f t="shared" si="282"/>
        <v>0</v>
      </c>
      <c r="FJ59" s="124">
        <f t="shared" si="282"/>
        <v>0</v>
      </c>
      <c r="FK59" s="124"/>
      <c r="FL59" s="135"/>
      <c r="FM59" s="135"/>
    </row>
    <row r="60" spans="1:169" s="38" customFormat="1" ht="28.15" customHeight="1">
      <c r="A60" s="148">
        <v>12</v>
      </c>
      <c r="B60" s="149" t="str">
        <f t="shared" si="232"/>
        <v>Ban chỉ huy Quân sự xã</v>
      </c>
      <c r="C60" s="124">
        <f t="shared" ref="C60:AH60" si="283">C27-C41</f>
        <v>259.27200000000016</v>
      </c>
      <c r="D60" s="124">
        <f t="shared" si="283"/>
        <v>0</v>
      </c>
      <c r="E60" s="124">
        <f t="shared" si="283"/>
        <v>259.27200000000016</v>
      </c>
      <c r="F60" s="124">
        <f t="shared" si="283"/>
        <v>0</v>
      </c>
      <c r="G60" s="124">
        <f t="shared" si="283"/>
        <v>0</v>
      </c>
      <c r="H60" s="124">
        <f t="shared" si="283"/>
        <v>0</v>
      </c>
      <c r="I60" s="124">
        <f t="shared" si="283"/>
        <v>0</v>
      </c>
      <c r="J60" s="124">
        <f t="shared" si="283"/>
        <v>0</v>
      </c>
      <c r="K60" s="124">
        <f t="shared" si="283"/>
        <v>0</v>
      </c>
      <c r="L60" s="124">
        <f t="shared" si="283"/>
        <v>0</v>
      </c>
      <c r="M60" s="124">
        <f t="shared" si="283"/>
        <v>0</v>
      </c>
      <c r="N60" s="124">
        <f t="shared" si="283"/>
        <v>0</v>
      </c>
      <c r="O60" s="124">
        <f t="shared" si="283"/>
        <v>0</v>
      </c>
      <c r="P60" s="124">
        <f t="shared" si="283"/>
        <v>0</v>
      </c>
      <c r="Q60" s="124">
        <f t="shared" si="283"/>
        <v>0</v>
      </c>
      <c r="R60" s="124">
        <f t="shared" si="283"/>
        <v>0</v>
      </c>
      <c r="S60" s="124">
        <f t="shared" si="283"/>
        <v>0</v>
      </c>
      <c r="T60" s="124">
        <f t="shared" si="283"/>
        <v>0</v>
      </c>
      <c r="U60" s="124">
        <f t="shared" si="283"/>
        <v>0</v>
      </c>
      <c r="V60" s="124">
        <f t="shared" si="283"/>
        <v>0</v>
      </c>
      <c r="W60" s="124">
        <f t="shared" si="283"/>
        <v>0</v>
      </c>
      <c r="X60" s="124">
        <f t="shared" si="283"/>
        <v>0</v>
      </c>
      <c r="Y60" s="124">
        <f t="shared" si="283"/>
        <v>0</v>
      </c>
      <c r="Z60" s="124">
        <f t="shared" si="283"/>
        <v>0</v>
      </c>
      <c r="AA60" s="124">
        <f t="shared" si="283"/>
        <v>0</v>
      </c>
      <c r="AB60" s="124">
        <f t="shared" si="283"/>
        <v>0</v>
      </c>
      <c r="AC60" s="124">
        <f t="shared" si="283"/>
        <v>0</v>
      </c>
      <c r="AD60" s="124">
        <f t="shared" si="283"/>
        <v>0</v>
      </c>
      <c r="AE60" s="124">
        <f t="shared" si="283"/>
        <v>0</v>
      </c>
      <c r="AF60" s="124">
        <f t="shared" si="283"/>
        <v>0</v>
      </c>
      <c r="AG60" s="124">
        <f t="shared" si="283"/>
        <v>0</v>
      </c>
      <c r="AH60" s="124">
        <f t="shared" si="283"/>
        <v>0</v>
      </c>
      <c r="AI60" s="124">
        <f t="shared" ref="AI60:BN60" si="284">AI27-AI41</f>
        <v>0</v>
      </c>
      <c r="AJ60" s="124">
        <f t="shared" si="284"/>
        <v>0</v>
      </c>
      <c r="AK60" s="124">
        <f t="shared" si="284"/>
        <v>0</v>
      </c>
      <c r="AL60" s="124">
        <f t="shared" si="284"/>
        <v>0</v>
      </c>
      <c r="AM60" s="124">
        <f t="shared" si="284"/>
        <v>0</v>
      </c>
      <c r="AN60" s="124">
        <f t="shared" si="284"/>
        <v>0</v>
      </c>
      <c r="AO60" s="124">
        <f t="shared" si="284"/>
        <v>0</v>
      </c>
      <c r="AP60" s="124">
        <f t="shared" si="284"/>
        <v>0</v>
      </c>
      <c r="AQ60" s="124">
        <f t="shared" si="284"/>
        <v>0</v>
      </c>
      <c r="AR60" s="124">
        <f t="shared" si="284"/>
        <v>0</v>
      </c>
      <c r="AS60" s="124">
        <f t="shared" si="284"/>
        <v>0</v>
      </c>
      <c r="AT60" s="124">
        <f t="shared" si="284"/>
        <v>0</v>
      </c>
      <c r="AU60" s="124">
        <f t="shared" si="284"/>
        <v>0</v>
      </c>
      <c r="AV60" s="124">
        <f t="shared" si="284"/>
        <v>0</v>
      </c>
      <c r="AW60" s="124">
        <f t="shared" si="284"/>
        <v>0</v>
      </c>
      <c r="AX60" s="124">
        <f t="shared" si="284"/>
        <v>0</v>
      </c>
      <c r="AY60" s="124">
        <f t="shared" si="284"/>
        <v>0</v>
      </c>
      <c r="AZ60" s="124">
        <f t="shared" si="284"/>
        <v>0</v>
      </c>
      <c r="BA60" s="124">
        <f t="shared" si="284"/>
        <v>0</v>
      </c>
      <c r="BB60" s="124">
        <f t="shared" si="284"/>
        <v>0</v>
      </c>
      <c r="BC60" s="124">
        <f t="shared" si="284"/>
        <v>0</v>
      </c>
      <c r="BD60" s="124">
        <f t="shared" si="284"/>
        <v>0</v>
      </c>
      <c r="BE60" s="124">
        <f t="shared" si="284"/>
        <v>0</v>
      </c>
      <c r="BF60" s="124">
        <f t="shared" si="284"/>
        <v>0</v>
      </c>
      <c r="BG60" s="124">
        <f t="shared" si="284"/>
        <v>0</v>
      </c>
      <c r="BH60" s="124">
        <f t="shared" si="284"/>
        <v>0</v>
      </c>
      <c r="BI60" s="124">
        <f t="shared" si="284"/>
        <v>0</v>
      </c>
      <c r="BJ60" s="124">
        <f t="shared" si="284"/>
        <v>0</v>
      </c>
      <c r="BK60" s="124">
        <f t="shared" si="284"/>
        <v>0</v>
      </c>
      <c r="BL60" s="124">
        <f t="shared" si="284"/>
        <v>0</v>
      </c>
      <c r="BM60" s="124">
        <f t="shared" si="284"/>
        <v>0</v>
      </c>
      <c r="BN60" s="124">
        <f t="shared" si="284"/>
        <v>0</v>
      </c>
      <c r="BO60" s="124">
        <f t="shared" ref="BO60:CT60" si="285">BO27-BO41</f>
        <v>0</v>
      </c>
      <c r="BP60" s="124">
        <f t="shared" si="285"/>
        <v>0</v>
      </c>
      <c r="BQ60" s="124">
        <f t="shared" si="285"/>
        <v>0</v>
      </c>
      <c r="BR60" s="124">
        <f t="shared" si="285"/>
        <v>0</v>
      </c>
      <c r="BS60" s="124">
        <f t="shared" si="285"/>
        <v>0</v>
      </c>
      <c r="BT60" s="124">
        <f t="shared" si="285"/>
        <v>0</v>
      </c>
      <c r="BU60" s="124">
        <f t="shared" si="285"/>
        <v>0</v>
      </c>
      <c r="BV60" s="124">
        <f t="shared" si="285"/>
        <v>0</v>
      </c>
      <c r="BW60" s="124">
        <f t="shared" si="285"/>
        <v>0</v>
      </c>
      <c r="BX60" s="124">
        <f t="shared" si="285"/>
        <v>0</v>
      </c>
      <c r="BY60" s="124">
        <f t="shared" si="285"/>
        <v>0</v>
      </c>
      <c r="BZ60" s="124">
        <f t="shared" si="285"/>
        <v>0</v>
      </c>
      <c r="CA60" s="124">
        <f t="shared" si="285"/>
        <v>0</v>
      </c>
      <c r="CB60" s="124">
        <f t="shared" si="285"/>
        <v>0</v>
      </c>
      <c r="CC60" s="124">
        <f t="shared" si="285"/>
        <v>0</v>
      </c>
      <c r="CD60" s="124">
        <f t="shared" si="285"/>
        <v>0</v>
      </c>
      <c r="CE60" s="124">
        <f t="shared" si="285"/>
        <v>0</v>
      </c>
      <c r="CF60" s="124">
        <f t="shared" si="285"/>
        <v>0</v>
      </c>
      <c r="CG60" s="124">
        <f t="shared" si="285"/>
        <v>0</v>
      </c>
      <c r="CH60" s="124">
        <f t="shared" si="285"/>
        <v>0</v>
      </c>
      <c r="CI60" s="124">
        <f t="shared" si="285"/>
        <v>0</v>
      </c>
      <c r="CJ60" s="124">
        <f t="shared" si="285"/>
        <v>0</v>
      </c>
      <c r="CK60" s="124">
        <f t="shared" si="285"/>
        <v>0</v>
      </c>
      <c r="CL60" s="124">
        <f t="shared" si="285"/>
        <v>0</v>
      </c>
      <c r="CM60" s="124">
        <f t="shared" si="285"/>
        <v>0</v>
      </c>
      <c r="CN60" s="124">
        <f t="shared" si="285"/>
        <v>0</v>
      </c>
      <c r="CO60" s="124">
        <f t="shared" si="285"/>
        <v>0</v>
      </c>
      <c r="CP60" s="124">
        <f t="shared" si="285"/>
        <v>0</v>
      </c>
      <c r="CQ60" s="124">
        <f t="shared" si="285"/>
        <v>0</v>
      </c>
      <c r="CR60" s="124">
        <f t="shared" si="285"/>
        <v>0</v>
      </c>
      <c r="CS60" s="124">
        <f t="shared" si="285"/>
        <v>0</v>
      </c>
      <c r="CT60" s="124">
        <f t="shared" si="285"/>
        <v>0</v>
      </c>
      <c r="CU60" s="124">
        <f t="shared" ref="CU60:DZ60" si="286">CU27-CU41</f>
        <v>0</v>
      </c>
      <c r="CV60" s="124">
        <f t="shared" si="286"/>
        <v>0</v>
      </c>
      <c r="CW60" s="124">
        <f t="shared" si="286"/>
        <v>0</v>
      </c>
      <c r="CX60" s="124">
        <f t="shared" si="286"/>
        <v>0</v>
      </c>
      <c r="CY60" s="124">
        <f t="shared" si="286"/>
        <v>0</v>
      </c>
      <c r="CZ60" s="124">
        <f t="shared" si="286"/>
        <v>0</v>
      </c>
      <c r="DA60" s="124">
        <f t="shared" si="286"/>
        <v>0</v>
      </c>
      <c r="DB60" s="124">
        <f t="shared" si="286"/>
        <v>259.27200000000016</v>
      </c>
      <c r="DC60" s="124">
        <f t="shared" si="286"/>
        <v>71.766999999999996</v>
      </c>
      <c r="DD60" s="124">
        <f t="shared" si="286"/>
        <v>0</v>
      </c>
      <c r="DE60" s="124">
        <f t="shared" si="286"/>
        <v>187.50500000000011</v>
      </c>
      <c r="DF60" s="124">
        <f t="shared" si="286"/>
        <v>0</v>
      </c>
      <c r="DG60" s="124">
        <f t="shared" si="286"/>
        <v>0</v>
      </c>
      <c r="DH60" s="124">
        <f t="shared" si="286"/>
        <v>0</v>
      </c>
      <c r="DI60" s="124">
        <f t="shared" si="286"/>
        <v>0</v>
      </c>
      <c r="DJ60" s="124">
        <f t="shared" si="286"/>
        <v>0</v>
      </c>
      <c r="DK60" s="124">
        <f t="shared" si="286"/>
        <v>0</v>
      </c>
      <c r="DL60" s="124">
        <f t="shared" si="286"/>
        <v>0</v>
      </c>
      <c r="DM60" s="124">
        <f t="shared" si="286"/>
        <v>0</v>
      </c>
      <c r="DN60" s="124">
        <f t="shared" si="286"/>
        <v>0</v>
      </c>
      <c r="DO60" s="124">
        <f t="shared" si="286"/>
        <v>0</v>
      </c>
      <c r="DP60" s="124">
        <f t="shared" si="286"/>
        <v>0</v>
      </c>
      <c r="DQ60" s="124">
        <f t="shared" si="286"/>
        <v>0</v>
      </c>
      <c r="DR60" s="124">
        <f t="shared" si="286"/>
        <v>0</v>
      </c>
      <c r="DS60" s="124">
        <f t="shared" si="286"/>
        <v>0</v>
      </c>
      <c r="DT60" s="124">
        <f t="shared" si="286"/>
        <v>0</v>
      </c>
      <c r="DU60" s="124">
        <f t="shared" si="286"/>
        <v>0</v>
      </c>
      <c r="DV60" s="124">
        <f t="shared" si="286"/>
        <v>0</v>
      </c>
      <c r="DW60" s="124">
        <f t="shared" si="286"/>
        <v>0</v>
      </c>
      <c r="DX60" s="124">
        <f t="shared" si="286"/>
        <v>0</v>
      </c>
      <c r="DY60" s="124">
        <f t="shared" si="286"/>
        <v>0</v>
      </c>
      <c r="DZ60" s="124">
        <f t="shared" si="286"/>
        <v>0</v>
      </c>
      <c r="EA60" s="124">
        <f t="shared" ref="EA60:FJ60" si="287">EA27-EA41</f>
        <v>0</v>
      </c>
      <c r="EB60" s="124">
        <f t="shared" si="287"/>
        <v>0</v>
      </c>
      <c r="EC60" s="124">
        <f t="shared" si="287"/>
        <v>0</v>
      </c>
      <c r="ED60" s="124">
        <f t="shared" si="287"/>
        <v>0</v>
      </c>
      <c r="EE60" s="124">
        <f t="shared" si="287"/>
        <v>0</v>
      </c>
      <c r="EF60" s="124">
        <f t="shared" si="287"/>
        <v>0</v>
      </c>
      <c r="EG60" s="124">
        <f t="shared" si="287"/>
        <v>0</v>
      </c>
      <c r="EH60" s="124">
        <f t="shared" si="287"/>
        <v>0</v>
      </c>
      <c r="EI60" s="124">
        <f t="shared" si="287"/>
        <v>0</v>
      </c>
      <c r="EJ60" s="124">
        <f t="shared" si="287"/>
        <v>0</v>
      </c>
      <c r="EK60" s="124">
        <f t="shared" si="287"/>
        <v>0</v>
      </c>
      <c r="EL60" s="124">
        <f t="shared" si="287"/>
        <v>0</v>
      </c>
      <c r="EM60" s="124">
        <f t="shared" si="287"/>
        <v>0</v>
      </c>
      <c r="EN60" s="124">
        <f t="shared" si="287"/>
        <v>0</v>
      </c>
      <c r="EO60" s="124">
        <f t="shared" si="287"/>
        <v>0</v>
      </c>
      <c r="EP60" s="124">
        <f t="shared" si="287"/>
        <v>0</v>
      </c>
      <c r="EQ60" s="124">
        <f t="shared" si="287"/>
        <v>0</v>
      </c>
      <c r="ER60" s="124">
        <f t="shared" si="287"/>
        <v>0</v>
      </c>
      <c r="ES60" s="124">
        <f t="shared" si="287"/>
        <v>0</v>
      </c>
      <c r="ET60" s="124">
        <f t="shared" si="287"/>
        <v>0</v>
      </c>
      <c r="EU60" s="124">
        <f t="shared" si="287"/>
        <v>0</v>
      </c>
      <c r="EV60" s="124">
        <f t="shared" si="287"/>
        <v>0</v>
      </c>
      <c r="EW60" s="124">
        <f t="shared" si="287"/>
        <v>0</v>
      </c>
      <c r="EX60" s="124">
        <f t="shared" si="287"/>
        <v>0</v>
      </c>
      <c r="EY60" s="124">
        <f t="shared" si="287"/>
        <v>0</v>
      </c>
      <c r="EZ60" s="124">
        <f t="shared" si="287"/>
        <v>0</v>
      </c>
      <c r="FA60" s="124">
        <f t="shared" si="287"/>
        <v>0</v>
      </c>
      <c r="FB60" s="124">
        <f t="shared" si="287"/>
        <v>0</v>
      </c>
      <c r="FC60" s="124">
        <f t="shared" si="287"/>
        <v>0</v>
      </c>
      <c r="FD60" s="124">
        <f t="shared" si="287"/>
        <v>0</v>
      </c>
      <c r="FE60" s="124">
        <f t="shared" si="287"/>
        <v>0</v>
      </c>
      <c r="FF60" s="124">
        <f t="shared" si="287"/>
        <v>0</v>
      </c>
      <c r="FG60" s="124">
        <f t="shared" si="287"/>
        <v>0</v>
      </c>
      <c r="FH60" s="124">
        <f t="shared" si="287"/>
        <v>0</v>
      </c>
      <c r="FI60" s="124">
        <f t="shared" si="287"/>
        <v>0</v>
      </c>
      <c r="FJ60" s="124">
        <f t="shared" si="287"/>
        <v>0</v>
      </c>
      <c r="FK60" s="124"/>
      <c r="FL60" s="135"/>
      <c r="FM60" s="135"/>
    </row>
    <row r="61" spans="1:169" s="38" customFormat="1" ht="28.15" customHeight="1">
      <c r="A61" s="148">
        <v>13</v>
      </c>
      <c r="B61" s="149" t="str">
        <f t="shared" si="232"/>
        <v>Trung tâm dịch vụ tổng hợp xã</v>
      </c>
      <c r="C61" s="124">
        <f t="shared" ref="C61:AH61" si="288">C28-C42</f>
        <v>268.61400000000003</v>
      </c>
      <c r="D61" s="124">
        <f t="shared" si="288"/>
        <v>0</v>
      </c>
      <c r="E61" s="124">
        <f t="shared" si="288"/>
        <v>268.61400000000003</v>
      </c>
      <c r="F61" s="124">
        <f t="shared" si="288"/>
        <v>0</v>
      </c>
      <c r="G61" s="124">
        <f t="shared" si="288"/>
        <v>0</v>
      </c>
      <c r="H61" s="124">
        <f t="shared" si="288"/>
        <v>0</v>
      </c>
      <c r="I61" s="124">
        <f t="shared" si="288"/>
        <v>0</v>
      </c>
      <c r="J61" s="124">
        <f t="shared" si="288"/>
        <v>0</v>
      </c>
      <c r="K61" s="124">
        <f t="shared" si="288"/>
        <v>0</v>
      </c>
      <c r="L61" s="124">
        <f t="shared" si="288"/>
        <v>0</v>
      </c>
      <c r="M61" s="124">
        <f t="shared" si="288"/>
        <v>0</v>
      </c>
      <c r="N61" s="124">
        <f t="shared" si="288"/>
        <v>0</v>
      </c>
      <c r="O61" s="124">
        <f t="shared" si="288"/>
        <v>0</v>
      </c>
      <c r="P61" s="124">
        <f t="shared" si="288"/>
        <v>0</v>
      </c>
      <c r="Q61" s="124">
        <f t="shared" si="288"/>
        <v>0</v>
      </c>
      <c r="R61" s="124">
        <f t="shared" si="288"/>
        <v>0</v>
      </c>
      <c r="S61" s="124">
        <f t="shared" si="288"/>
        <v>0</v>
      </c>
      <c r="T61" s="124">
        <f t="shared" si="288"/>
        <v>0</v>
      </c>
      <c r="U61" s="124">
        <f t="shared" si="288"/>
        <v>0</v>
      </c>
      <c r="V61" s="124">
        <f t="shared" si="288"/>
        <v>0</v>
      </c>
      <c r="W61" s="124">
        <f t="shared" si="288"/>
        <v>0</v>
      </c>
      <c r="X61" s="124">
        <f t="shared" si="288"/>
        <v>0</v>
      </c>
      <c r="Y61" s="124">
        <f t="shared" si="288"/>
        <v>0</v>
      </c>
      <c r="Z61" s="124">
        <f t="shared" si="288"/>
        <v>0</v>
      </c>
      <c r="AA61" s="124">
        <f t="shared" si="288"/>
        <v>0</v>
      </c>
      <c r="AB61" s="124">
        <f t="shared" si="288"/>
        <v>0</v>
      </c>
      <c r="AC61" s="124">
        <f t="shared" si="288"/>
        <v>0</v>
      </c>
      <c r="AD61" s="124">
        <f t="shared" si="288"/>
        <v>0</v>
      </c>
      <c r="AE61" s="124">
        <f t="shared" si="288"/>
        <v>0</v>
      </c>
      <c r="AF61" s="124">
        <f t="shared" si="288"/>
        <v>0</v>
      </c>
      <c r="AG61" s="124">
        <f t="shared" si="288"/>
        <v>0</v>
      </c>
      <c r="AH61" s="124">
        <f t="shared" si="288"/>
        <v>0</v>
      </c>
      <c r="AI61" s="124">
        <f t="shared" ref="AI61:BN61" si="289">AI28-AI42</f>
        <v>0</v>
      </c>
      <c r="AJ61" s="124">
        <f t="shared" si="289"/>
        <v>0</v>
      </c>
      <c r="AK61" s="124">
        <f t="shared" si="289"/>
        <v>0</v>
      </c>
      <c r="AL61" s="124">
        <f t="shared" si="289"/>
        <v>0</v>
      </c>
      <c r="AM61" s="124">
        <f t="shared" si="289"/>
        <v>0</v>
      </c>
      <c r="AN61" s="124">
        <f t="shared" si="289"/>
        <v>0</v>
      </c>
      <c r="AO61" s="124">
        <f t="shared" si="289"/>
        <v>0</v>
      </c>
      <c r="AP61" s="124">
        <f t="shared" si="289"/>
        <v>0</v>
      </c>
      <c r="AQ61" s="124">
        <f t="shared" si="289"/>
        <v>0</v>
      </c>
      <c r="AR61" s="124">
        <f t="shared" si="289"/>
        <v>0</v>
      </c>
      <c r="AS61" s="124">
        <f t="shared" si="289"/>
        <v>0</v>
      </c>
      <c r="AT61" s="124">
        <f t="shared" si="289"/>
        <v>0</v>
      </c>
      <c r="AU61" s="124">
        <f t="shared" si="289"/>
        <v>0</v>
      </c>
      <c r="AV61" s="124">
        <f t="shared" si="289"/>
        <v>0</v>
      </c>
      <c r="AW61" s="124">
        <f t="shared" si="289"/>
        <v>0</v>
      </c>
      <c r="AX61" s="124">
        <f t="shared" si="289"/>
        <v>0</v>
      </c>
      <c r="AY61" s="124">
        <f t="shared" si="289"/>
        <v>0</v>
      </c>
      <c r="AZ61" s="124">
        <f t="shared" si="289"/>
        <v>0</v>
      </c>
      <c r="BA61" s="124">
        <f t="shared" si="289"/>
        <v>0</v>
      </c>
      <c r="BB61" s="124">
        <f t="shared" si="289"/>
        <v>0</v>
      </c>
      <c r="BC61" s="124">
        <f t="shared" si="289"/>
        <v>0</v>
      </c>
      <c r="BD61" s="124">
        <f t="shared" si="289"/>
        <v>0</v>
      </c>
      <c r="BE61" s="124">
        <f t="shared" si="289"/>
        <v>0</v>
      </c>
      <c r="BF61" s="124">
        <f t="shared" si="289"/>
        <v>0</v>
      </c>
      <c r="BG61" s="124">
        <f t="shared" si="289"/>
        <v>0</v>
      </c>
      <c r="BH61" s="124">
        <f t="shared" si="289"/>
        <v>0</v>
      </c>
      <c r="BI61" s="124">
        <f t="shared" si="289"/>
        <v>0</v>
      </c>
      <c r="BJ61" s="124">
        <f t="shared" si="289"/>
        <v>0</v>
      </c>
      <c r="BK61" s="124">
        <f t="shared" si="289"/>
        <v>0</v>
      </c>
      <c r="BL61" s="124">
        <f t="shared" si="289"/>
        <v>0</v>
      </c>
      <c r="BM61" s="124">
        <f t="shared" si="289"/>
        <v>0</v>
      </c>
      <c r="BN61" s="124">
        <f t="shared" si="289"/>
        <v>0</v>
      </c>
      <c r="BO61" s="124">
        <f t="shared" ref="BO61:CT61" si="290">BO28-BO42</f>
        <v>0</v>
      </c>
      <c r="BP61" s="124">
        <f t="shared" si="290"/>
        <v>0</v>
      </c>
      <c r="BQ61" s="124">
        <f t="shared" si="290"/>
        <v>0</v>
      </c>
      <c r="BR61" s="124">
        <f t="shared" si="290"/>
        <v>0</v>
      </c>
      <c r="BS61" s="124">
        <f t="shared" si="290"/>
        <v>0</v>
      </c>
      <c r="BT61" s="124">
        <f t="shared" si="290"/>
        <v>0</v>
      </c>
      <c r="BU61" s="124">
        <f t="shared" si="290"/>
        <v>0</v>
      </c>
      <c r="BV61" s="124">
        <f t="shared" si="290"/>
        <v>0</v>
      </c>
      <c r="BW61" s="124">
        <f t="shared" si="290"/>
        <v>0</v>
      </c>
      <c r="BX61" s="124">
        <f t="shared" si="290"/>
        <v>0</v>
      </c>
      <c r="BY61" s="124">
        <f t="shared" si="290"/>
        <v>0</v>
      </c>
      <c r="BZ61" s="124">
        <f t="shared" si="290"/>
        <v>0</v>
      </c>
      <c r="CA61" s="124">
        <f t="shared" si="290"/>
        <v>0</v>
      </c>
      <c r="CB61" s="124">
        <f t="shared" si="290"/>
        <v>0</v>
      </c>
      <c r="CC61" s="124">
        <f t="shared" si="290"/>
        <v>0</v>
      </c>
      <c r="CD61" s="124">
        <f t="shared" si="290"/>
        <v>0</v>
      </c>
      <c r="CE61" s="124">
        <f t="shared" si="290"/>
        <v>0</v>
      </c>
      <c r="CF61" s="124">
        <f t="shared" si="290"/>
        <v>0</v>
      </c>
      <c r="CG61" s="124">
        <f t="shared" si="290"/>
        <v>0</v>
      </c>
      <c r="CH61" s="124">
        <f t="shared" si="290"/>
        <v>0</v>
      </c>
      <c r="CI61" s="124">
        <f t="shared" si="290"/>
        <v>0</v>
      </c>
      <c r="CJ61" s="124">
        <f t="shared" si="290"/>
        <v>0</v>
      </c>
      <c r="CK61" s="124">
        <f t="shared" si="290"/>
        <v>0</v>
      </c>
      <c r="CL61" s="124">
        <f t="shared" si="290"/>
        <v>0</v>
      </c>
      <c r="CM61" s="124">
        <f t="shared" si="290"/>
        <v>0</v>
      </c>
      <c r="CN61" s="124">
        <f t="shared" si="290"/>
        <v>0</v>
      </c>
      <c r="CO61" s="124">
        <f t="shared" si="290"/>
        <v>0</v>
      </c>
      <c r="CP61" s="124">
        <f t="shared" si="290"/>
        <v>0</v>
      </c>
      <c r="CQ61" s="124">
        <f t="shared" si="290"/>
        <v>0</v>
      </c>
      <c r="CR61" s="124">
        <f t="shared" si="290"/>
        <v>0</v>
      </c>
      <c r="CS61" s="124">
        <f t="shared" si="290"/>
        <v>0</v>
      </c>
      <c r="CT61" s="124">
        <f t="shared" si="290"/>
        <v>0</v>
      </c>
      <c r="CU61" s="124">
        <f t="shared" ref="CU61:DZ61" si="291">CU28-CU42</f>
        <v>0</v>
      </c>
      <c r="CV61" s="124">
        <f t="shared" si="291"/>
        <v>0</v>
      </c>
      <c r="CW61" s="124">
        <f t="shared" si="291"/>
        <v>0</v>
      </c>
      <c r="CX61" s="124">
        <f t="shared" si="291"/>
        <v>0</v>
      </c>
      <c r="CY61" s="124">
        <f t="shared" si="291"/>
        <v>0</v>
      </c>
      <c r="CZ61" s="124">
        <f t="shared" si="291"/>
        <v>0</v>
      </c>
      <c r="DA61" s="124">
        <f t="shared" si="291"/>
        <v>0</v>
      </c>
      <c r="DB61" s="124">
        <f t="shared" si="291"/>
        <v>0</v>
      </c>
      <c r="DC61" s="124">
        <f t="shared" si="291"/>
        <v>0</v>
      </c>
      <c r="DD61" s="124">
        <f t="shared" si="291"/>
        <v>0</v>
      </c>
      <c r="DE61" s="124">
        <f t="shared" si="291"/>
        <v>0</v>
      </c>
      <c r="DF61" s="124">
        <f t="shared" si="291"/>
        <v>0</v>
      </c>
      <c r="DG61" s="124">
        <f t="shared" si="291"/>
        <v>0</v>
      </c>
      <c r="DH61" s="124">
        <f t="shared" si="291"/>
        <v>0</v>
      </c>
      <c r="DI61" s="124">
        <f t="shared" si="291"/>
        <v>268.61400000000003</v>
      </c>
      <c r="DJ61" s="124">
        <f t="shared" si="291"/>
        <v>0</v>
      </c>
      <c r="DK61" s="124">
        <f t="shared" si="291"/>
        <v>0</v>
      </c>
      <c r="DL61" s="124">
        <f t="shared" si="291"/>
        <v>0</v>
      </c>
      <c r="DM61" s="124">
        <f t="shared" si="291"/>
        <v>0</v>
      </c>
      <c r="DN61" s="124">
        <f t="shared" si="291"/>
        <v>268.61400000000003</v>
      </c>
      <c r="DO61" s="124">
        <f t="shared" si="291"/>
        <v>0</v>
      </c>
      <c r="DP61" s="124">
        <f t="shared" si="291"/>
        <v>0</v>
      </c>
      <c r="DQ61" s="124">
        <f t="shared" si="291"/>
        <v>0</v>
      </c>
      <c r="DR61" s="124">
        <f t="shared" si="291"/>
        <v>0</v>
      </c>
      <c r="DS61" s="124">
        <f t="shared" si="291"/>
        <v>0</v>
      </c>
      <c r="DT61" s="124">
        <f t="shared" si="291"/>
        <v>0</v>
      </c>
      <c r="DU61" s="124">
        <f t="shared" si="291"/>
        <v>0</v>
      </c>
      <c r="DV61" s="124">
        <f t="shared" si="291"/>
        <v>0</v>
      </c>
      <c r="DW61" s="124">
        <f t="shared" si="291"/>
        <v>0</v>
      </c>
      <c r="DX61" s="124">
        <f t="shared" si="291"/>
        <v>0</v>
      </c>
      <c r="DY61" s="124">
        <f t="shared" si="291"/>
        <v>0</v>
      </c>
      <c r="DZ61" s="124">
        <f t="shared" si="291"/>
        <v>0</v>
      </c>
      <c r="EA61" s="124">
        <f t="shared" ref="EA61:FJ61" si="292">EA28-EA42</f>
        <v>0</v>
      </c>
      <c r="EB61" s="124">
        <f t="shared" si="292"/>
        <v>0</v>
      </c>
      <c r="EC61" s="124">
        <f t="shared" si="292"/>
        <v>0</v>
      </c>
      <c r="ED61" s="124">
        <f t="shared" si="292"/>
        <v>0</v>
      </c>
      <c r="EE61" s="124">
        <f t="shared" si="292"/>
        <v>0</v>
      </c>
      <c r="EF61" s="124">
        <f t="shared" si="292"/>
        <v>0</v>
      </c>
      <c r="EG61" s="124">
        <f t="shared" si="292"/>
        <v>0</v>
      </c>
      <c r="EH61" s="124">
        <f t="shared" si="292"/>
        <v>0</v>
      </c>
      <c r="EI61" s="124">
        <f t="shared" si="292"/>
        <v>0</v>
      </c>
      <c r="EJ61" s="124">
        <f t="shared" si="292"/>
        <v>0</v>
      </c>
      <c r="EK61" s="124">
        <f t="shared" si="292"/>
        <v>0</v>
      </c>
      <c r="EL61" s="124">
        <f t="shared" si="292"/>
        <v>0</v>
      </c>
      <c r="EM61" s="124">
        <f t="shared" si="292"/>
        <v>0</v>
      </c>
      <c r="EN61" s="124">
        <f t="shared" si="292"/>
        <v>0</v>
      </c>
      <c r="EO61" s="124">
        <f t="shared" si="292"/>
        <v>0</v>
      </c>
      <c r="EP61" s="124">
        <f t="shared" si="292"/>
        <v>0</v>
      </c>
      <c r="EQ61" s="124">
        <f t="shared" si="292"/>
        <v>0</v>
      </c>
      <c r="ER61" s="124">
        <f t="shared" si="292"/>
        <v>0</v>
      </c>
      <c r="ES61" s="124">
        <f t="shared" si="292"/>
        <v>0</v>
      </c>
      <c r="ET61" s="124">
        <f t="shared" si="292"/>
        <v>0</v>
      </c>
      <c r="EU61" s="124">
        <f t="shared" si="292"/>
        <v>0</v>
      </c>
      <c r="EV61" s="124">
        <f t="shared" si="292"/>
        <v>0</v>
      </c>
      <c r="EW61" s="124">
        <f t="shared" si="292"/>
        <v>0</v>
      </c>
      <c r="EX61" s="124">
        <f t="shared" si="292"/>
        <v>0</v>
      </c>
      <c r="EY61" s="124">
        <f t="shared" si="292"/>
        <v>0</v>
      </c>
      <c r="EZ61" s="124">
        <f t="shared" si="292"/>
        <v>0</v>
      </c>
      <c r="FA61" s="124">
        <f t="shared" si="292"/>
        <v>0</v>
      </c>
      <c r="FB61" s="124">
        <f t="shared" si="292"/>
        <v>0</v>
      </c>
      <c r="FC61" s="124">
        <f t="shared" si="292"/>
        <v>0</v>
      </c>
      <c r="FD61" s="124">
        <f t="shared" si="292"/>
        <v>0</v>
      </c>
      <c r="FE61" s="124">
        <f t="shared" si="292"/>
        <v>0</v>
      </c>
      <c r="FF61" s="124">
        <f t="shared" si="292"/>
        <v>0</v>
      </c>
      <c r="FG61" s="124">
        <f t="shared" si="292"/>
        <v>0</v>
      </c>
      <c r="FH61" s="124">
        <f t="shared" si="292"/>
        <v>0</v>
      </c>
      <c r="FI61" s="124">
        <f t="shared" si="292"/>
        <v>0</v>
      </c>
      <c r="FJ61" s="124">
        <f t="shared" si="292"/>
        <v>0</v>
      </c>
      <c r="FK61" s="124"/>
      <c r="FL61" s="135"/>
      <c r="FM61" s="135"/>
    </row>
    <row r="62" spans="1:169" s="38" customFormat="1" ht="20.25" customHeight="1">
      <c r="A62" s="134" t="s">
        <v>214</v>
      </c>
      <c r="B62" s="128" t="s">
        <v>215</v>
      </c>
      <c r="C62" s="124">
        <f>C14-C15</f>
        <v>6832.5869999999995</v>
      </c>
      <c r="D62" s="124">
        <f t="shared" ref="D62:BO62" si="293">D14-D15</f>
        <v>0</v>
      </c>
      <c r="E62" s="124">
        <f t="shared" si="293"/>
        <v>6832.5869999999995</v>
      </c>
      <c r="F62" s="124">
        <f t="shared" si="293"/>
        <v>-0.49599999999918509</v>
      </c>
      <c r="G62" s="124">
        <f t="shared" si="293"/>
        <v>0</v>
      </c>
      <c r="H62" s="124">
        <f t="shared" si="293"/>
        <v>0</v>
      </c>
      <c r="I62" s="124">
        <f t="shared" si="293"/>
        <v>0</v>
      </c>
      <c r="J62" s="124">
        <f t="shared" si="293"/>
        <v>-0.49599999999918509</v>
      </c>
      <c r="K62" s="124">
        <f t="shared" si="293"/>
        <v>0</v>
      </c>
      <c r="L62" s="124">
        <f>L14-L15</f>
        <v>0</v>
      </c>
      <c r="M62" s="124">
        <f t="shared" si="293"/>
        <v>0</v>
      </c>
      <c r="N62" s="124">
        <f t="shared" si="293"/>
        <v>-0.17599999999998772</v>
      </c>
      <c r="O62" s="124">
        <f t="shared" si="293"/>
        <v>0</v>
      </c>
      <c r="P62" s="124">
        <f t="shared" si="293"/>
        <v>0</v>
      </c>
      <c r="Q62" s="124">
        <f t="shared" si="293"/>
        <v>0</v>
      </c>
      <c r="R62" s="124">
        <f t="shared" si="293"/>
        <v>0</v>
      </c>
      <c r="S62" s="124">
        <f t="shared" si="293"/>
        <v>0</v>
      </c>
      <c r="T62" s="124">
        <f t="shared" si="293"/>
        <v>0</v>
      </c>
      <c r="U62" s="124">
        <f t="shared" si="293"/>
        <v>-0.1999999999998181</v>
      </c>
      <c r="V62" s="124">
        <f t="shared" si="293"/>
        <v>0</v>
      </c>
      <c r="W62" s="124">
        <f t="shared" si="293"/>
        <v>0</v>
      </c>
      <c r="X62" s="124">
        <f t="shared" si="293"/>
        <v>-0.39999999999997726</v>
      </c>
      <c r="Y62" s="124">
        <f t="shared" si="293"/>
        <v>0</v>
      </c>
      <c r="Z62" s="124">
        <f t="shared" si="293"/>
        <v>0</v>
      </c>
      <c r="AA62" s="124">
        <f t="shared" si="293"/>
        <v>0.28000000000000114</v>
      </c>
      <c r="AB62" s="124">
        <f t="shared" si="293"/>
        <v>0</v>
      </c>
      <c r="AC62" s="124">
        <f t="shared" si="293"/>
        <v>0</v>
      </c>
      <c r="AD62" s="124">
        <f t="shared" si="293"/>
        <v>0</v>
      </c>
      <c r="AE62" s="124">
        <f t="shared" si="293"/>
        <v>0</v>
      </c>
      <c r="AF62" s="124">
        <f t="shared" si="293"/>
        <v>0</v>
      </c>
      <c r="AG62" s="124">
        <f t="shared" si="293"/>
        <v>0</v>
      </c>
      <c r="AH62" s="124">
        <f t="shared" si="293"/>
        <v>0</v>
      </c>
      <c r="AI62" s="124">
        <f t="shared" si="293"/>
        <v>0</v>
      </c>
      <c r="AJ62" s="124">
        <f t="shared" si="293"/>
        <v>0</v>
      </c>
      <c r="AK62" s="124">
        <f t="shared" si="293"/>
        <v>6862.0829999999987</v>
      </c>
      <c r="AL62" s="124">
        <f t="shared" si="293"/>
        <v>5292.862000000001</v>
      </c>
      <c r="AM62" s="124">
        <f t="shared" si="293"/>
        <v>4784.278999999995</v>
      </c>
      <c r="AN62" s="124">
        <f t="shared" si="293"/>
        <v>508.88299999999981</v>
      </c>
      <c r="AO62" s="124">
        <f t="shared" si="293"/>
        <v>1518.221</v>
      </c>
      <c r="AP62" s="124">
        <f t="shared" si="293"/>
        <v>1040</v>
      </c>
      <c r="AQ62" s="124">
        <f t="shared" si="293"/>
        <v>0</v>
      </c>
      <c r="AR62" s="124">
        <f t="shared" si="293"/>
        <v>42.519999999999996</v>
      </c>
      <c r="AS62" s="124">
        <f t="shared" si="293"/>
        <v>258.56499999999994</v>
      </c>
      <c r="AT62" s="124">
        <f t="shared" si="293"/>
        <v>1.6000000000019554E-2</v>
      </c>
      <c r="AU62" s="124">
        <f t="shared" si="293"/>
        <v>0</v>
      </c>
      <c r="AV62" s="124">
        <f t="shared" si="293"/>
        <v>0</v>
      </c>
      <c r="AW62" s="124">
        <f t="shared" si="293"/>
        <v>2.0000000000010232E-2</v>
      </c>
      <c r="AX62" s="124">
        <f t="shared" si="293"/>
        <v>0</v>
      </c>
      <c r="AY62" s="124">
        <f t="shared" si="293"/>
        <v>149.10000000000002</v>
      </c>
      <c r="AZ62" s="124">
        <f t="shared" si="293"/>
        <v>28</v>
      </c>
      <c r="BA62" s="124">
        <f t="shared" si="293"/>
        <v>0</v>
      </c>
      <c r="BB62" s="124">
        <f t="shared" si="293"/>
        <v>30</v>
      </c>
      <c r="BC62" s="124">
        <f t="shared" si="293"/>
        <v>21</v>
      </c>
      <c r="BD62" s="124">
        <f t="shared" si="293"/>
        <v>0</v>
      </c>
      <c r="BE62" s="124">
        <f t="shared" si="293"/>
        <v>0</v>
      </c>
      <c r="BF62" s="124">
        <f t="shared" si="293"/>
        <v>0</v>
      </c>
      <c r="BG62" s="124">
        <f t="shared" si="293"/>
        <v>0</v>
      </c>
      <c r="BH62" s="124">
        <f t="shared" si="293"/>
        <v>0</v>
      </c>
      <c r="BI62" s="124">
        <f t="shared" si="293"/>
        <v>0</v>
      </c>
      <c r="BJ62" s="124">
        <f t="shared" si="293"/>
        <v>0</v>
      </c>
      <c r="BK62" s="124">
        <f t="shared" si="293"/>
        <v>0</v>
      </c>
      <c r="BL62" s="124">
        <f t="shared" si="293"/>
        <v>0</v>
      </c>
      <c r="BM62" s="124">
        <f t="shared" si="293"/>
        <v>0</v>
      </c>
      <c r="BN62" s="124">
        <f t="shared" si="293"/>
        <v>0</v>
      </c>
      <c r="BO62" s="124">
        <f t="shared" si="293"/>
        <v>0</v>
      </c>
      <c r="BP62" s="124">
        <f t="shared" ref="BP62:EA62" si="294">BP14-BP15</f>
        <v>0</v>
      </c>
      <c r="BQ62" s="124">
        <f t="shared" si="294"/>
        <v>0</v>
      </c>
      <c r="BR62" s="124">
        <f t="shared" si="294"/>
        <v>0</v>
      </c>
      <c r="BS62" s="124">
        <f t="shared" si="294"/>
        <v>0</v>
      </c>
      <c r="BT62" s="124">
        <f t="shared" si="294"/>
        <v>0</v>
      </c>
      <c r="BU62" s="124">
        <f t="shared" si="294"/>
        <v>0</v>
      </c>
      <c r="BV62" s="124">
        <f t="shared" si="294"/>
        <v>0</v>
      </c>
      <c r="BW62" s="124">
        <f t="shared" si="294"/>
        <v>0</v>
      </c>
      <c r="BX62" s="124">
        <f t="shared" si="294"/>
        <v>0</v>
      </c>
      <c r="BY62" s="124">
        <f t="shared" si="294"/>
        <v>0</v>
      </c>
      <c r="BZ62" s="124">
        <f t="shared" si="294"/>
        <v>0</v>
      </c>
      <c r="CA62" s="124">
        <f t="shared" si="294"/>
        <v>0</v>
      </c>
      <c r="CB62" s="124">
        <f t="shared" si="294"/>
        <v>0</v>
      </c>
      <c r="CC62" s="124">
        <f t="shared" si="294"/>
        <v>0</v>
      </c>
      <c r="CD62" s="124">
        <f t="shared" si="294"/>
        <v>0</v>
      </c>
      <c r="CE62" s="124">
        <f t="shared" si="294"/>
        <v>0</v>
      </c>
      <c r="CF62" s="124">
        <f t="shared" si="294"/>
        <v>0</v>
      </c>
      <c r="CG62" s="124">
        <f t="shared" si="294"/>
        <v>0</v>
      </c>
      <c r="CH62" s="124">
        <f t="shared" si="294"/>
        <v>0</v>
      </c>
      <c r="CI62" s="124">
        <f t="shared" si="294"/>
        <v>0</v>
      </c>
      <c r="CJ62" s="124">
        <f t="shared" si="294"/>
        <v>0</v>
      </c>
      <c r="CK62" s="124">
        <f t="shared" si="294"/>
        <v>0</v>
      </c>
      <c r="CL62" s="124">
        <f t="shared" si="294"/>
        <v>0</v>
      </c>
      <c r="CM62" s="124">
        <f t="shared" si="294"/>
        <v>0</v>
      </c>
      <c r="CN62" s="124">
        <f t="shared" si="294"/>
        <v>0</v>
      </c>
      <c r="CO62" s="124">
        <f t="shared" si="294"/>
        <v>0</v>
      </c>
      <c r="CP62" s="124">
        <f t="shared" si="294"/>
        <v>0</v>
      </c>
      <c r="CQ62" s="124">
        <f t="shared" si="294"/>
        <v>0</v>
      </c>
      <c r="CR62" s="124">
        <f t="shared" si="294"/>
        <v>0</v>
      </c>
      <c r="CS62" s="124">
        <f t="shared" si="294"/>
        <v>0</v>
      </c>
      <c r="CT62" s="124">
        <f t="shared" si="294"/>
        <v>0</v>
      </c>
      <c r="CU62" s="124">
        <f t="shared" si="294"/>
        <v>0</v>
      </c>
      <c r="CV62" s="124">
        <f t="shared" si="294"/>
        <v>0</v>
      </c>
      <c r="CW62" s="124">
        <f t="shared" si="294"/>
        <v>0</v>
      </c>
      <c r="CX62" s="124">
        <f t="shared" si="294"/>
        <v>0</v>
      </c>
      <c r="CY62" s="124">
        <f t="shared" si="294"/>
        <v>0</v>
      </c>
      <c r="CZ62" s="124">
        <f t="shared" si="294"/>
        <v>0</v>
      </c>
      <c r="DA62" s="124">
        <f t="shared" si="294"/>
        <v>0</v>
      </c>
      <c r="DB62" s="124">
        <f t="shared" si="294"/>
        <v>0</v>
      </c>
      <c r="DC62" s="124">
        <f t="shared" si="294"/>
        <v>0</v>
      </c>
      <c r="DD62" s="124">
        <f t="shared" si="294"/>
        <v>0</v>
      </c>
      <c r="DE62" s="124">
        <f t="shared" si="294"/>
        <v>0</v>
      </c>
      <c r="DF62" s="124">
        <f t="shared" si="294"/>
        <v>0</v>
      </c>
      <c r="DG62" s="124">
        <f t="shared" si="294"/>
        <v>0</v>
      </c>
      <c r="DH62" s="124">
        <f t="shared" si="294"/>
        <v>0</v>
      </c>
      <c r="DI62" s="124">
        <f t="shared" si="294"/>
        <v>4</v>
      </c>
      <c r="DJ62" s="124">
        <f t="shared" si="294"/>
        <v>0</v>
      </c>
      <c r="DK62" s="124">
        <f t="shared" si="294"/>
        <v>0</v>
      </c>
      <c r="DL62" s="124">
        <f t="shared" si="294"/>
        <v>0</v>
      </c>
      <c r="DM62" s="124">
        <f t="shared" si="294"/>
        <v>0</v>
      </c>
      <c r="DN62" s="124">
        <f t="shared" si="294"/>
        <v>0</v>
      </c>
      <c r="DO62" s="124">
        <f t="shared" si="294"/>
        <v>0</v>
      </c>
      <c r="DP62" s="124">
        <f t="shared" si="294"/>
        <v>0</v>
      </c>
      <c r="DQ62" s="124">
        <f t="shared" si="294"/>
        <v>71163.752999999997</v>
      </c>
      <c r="DR62" s="124">
        <f t="shared" si="294"/>
        <v>1150.4000000000015</v>
      </c>
      <c r="DS62" s="124">
        <f t="shared" si="294"/>
        <v>0</v>
      </c>
      <c r="DT62" s="124">
        <f t="shared" si="294"/>
        <v>0</v>
      </c>
      <c r="DU62" s="124">
        <f t="shared" si="294"/>
        <v>1150.4000000000001</v>
      </c>
      <c r="DV62" s="124">
        <f t="shared" si="294"/>
        <v>0</v>
      </c>
      <c r="DW62" s="124">
        <f t="shared" si="294"/>
        <v>0</v>
      </c>
      <c r="DX62" s="124">
        <f t="shared" si="294"/>
        <v>0</v>
      </c>
      <c r="DY62" s="124">
        <f t="shared" si="294"/>
        <v>0</v>
      </c>
      <c r="DZ62" s="124">
        <f t="shared" si="294"/>
        <v>0</v>
      </c>
      <c r="EA62" s="124">
        <f t="shared" si="294"/>
        <v>0</v>
      </c>
      <c r="EB62" s="124">
        <f t="shared" ref="EB62:FJ62" si="295">EB14-EB15</f>
        <v>0</v>
      </c>
      <c r="EC62" s="124">
        <f t="shared" si="295"/>
        <v>0</v>
      </c>
      <c r="ED62" s="124">
        <f t="shared" si="295"/>
        <v>0</v>
      </c>
      <c r="EE62" s="124">
        <f t="shared" si="295"/>
        <v>70013.353000000003</v>
      </c>
      <c r="EF62" s="124">
        <f t="shared" si="295"/>
        <v>4</v>
      </c>
      <c r="EG62" s="124">
        <f t="shared" si="295"/>
        <v>0</v>
      </c>
      <c r="EH62" s="124">
        <f t="shared" si="295"/>
        <v>0</v>
      </c>
      <c r="EI62" s="124">
        <f t="shared" si="295"/>
        <v>0</v>
      </c>
      <c r="EJ62" s="124">
        <f t="shared" si="295"/>
        <v>0</v>
      </c>
      <c r="EK62" s="124">
        <f t="shared" si="295"/>
        <v>0</v>
      </c>
      <c r="EL62" s="124">
        <f t="shared" si="295"/>
        <v>0</v>
      </c>
      <c r="EM62" s="124">
        <f t="shared" si="295"/>
        <v>0</v>
      </c>
      <c r="EN62" s="124">
        <f t="shared" si="295"/>
        <v>0</v>
      </c>
      <c r="EO62" s="124">
        <f t="shared" si="295"/>
        <v>-33</v>
      </c>
      <c r="EP62" s="124">
        <f t="shared" si="295"/>
        <v>64965</v>
      </c>
      <c r="EQ62" s="124">
        <f t="shared" si="295"/>
        <v>0</v>
      </c>
      <c r="ER62" s="124">
        <f t="shared" si="295"/>
        <v>0</v>
      </c>
      <c r="ES62" s="124">
        <f t="shared" si="295"/>
        <v>0</v>
      </c>
      <c r="ET62" s="124">
        <f t="shared" si="295"/>
        <v>0</v>
      </c>
      <c r="EU62" s="124">
        <f t="shared" si="295"/>
        <v>0</v>
      </c>
      <c r="EV62" s="124">
        <f t="shared" si="295"/>
        <v>0</v>
      </c>
      <c r="EW62" s="124">
        <f t="shared" si="295"/>
        <v>0</v>
      </c>
      <c r="EX62" s="124">
        <f t="shared" si="295"/>
        <v>0</v>
      </c>
      <c r="EY62" s="124">
        <f t="shared" si="295"/>
        <v>0</v>
      </c>
      <c r="EZ62" s="124">
        <f t="shared" si="295"/>
        <v>64965</v>
      </c>
      <c r="FA62" s="124">
        <f t="shared" si="295"/>
        <v>-33</v>
      </c>
      <c r="FB62" s="124">
        <f t="shared" si="295"/>
        <v>0</v>
      </c>
      <c r="FC62" s="124">
        <f t="shared" si="295"/>
        <v>0</v>
      </c>
      <c r="FD62" s="124">
        <f t="shared" si="295"/>
        <v>0</v>
      </c>
      <c r="FE62" s="124">
        <f t="shared" si="295"/>
        <v>0</v>
      </c>
      <c r="FF62" s="124">
        <f t="shared" si="295"/>
        <v>71571</v>
      </c>
      <c r="FG62" s="124">
        <f t="shared" si="295"/>
        <v>0</v>
      </c>
      <c r="FH62" s="124">
        <f t="shared" si="295"/>
        <v>0</v>
      </c>
      <c r="FI62" s="124">
        <f t="shared" si="295"/>
        <v>71571</v>
      </c>
      <c r="FJ62" s="124">
        <f t="shared" si="295"/>
        <v>0</v>
      </c>
      <c r="FK62" s="124"/>
      <c r="FL62" s="135"/>
      <c r="FM62" s="135"/>
    </row>
    <row r="63" spans="1:169">
      <c r="A63" s="137"/>
      <c r="B63" s="138"/>
      <c r="C63" s="135">
        <f>C15+C62</f>
        <v>132099</v>
      </c>
      <c r="D63" s="135">
        <f>D15+D62</f>
        <v>1360</v>
      </c>
      <c r="E63" s="135">
        <f>E15+E62</f>
        <v>128385</v>
      </c>
      <c r="F63" s="135"/>
      <c r="G63" s="135"/>
      <c r="H63" s="135"/>
      <c r="I63" s="139"/>
      <c r="J63" s="139"/>
      <c r="K63" s="139"/>
      <c r="L63" s="139"/>
      <c r="M63" s="139"/>
      <c r="N63" s="139"/>
      <c r="O63" s="139"/>
      <c r="P63" s="139"/>
      <c r="Q63" s="139"/>
      <c r="R63" s="139"/>
      <c r="S63" s="139"/>
      <c r="T63" s="139"/>
      <c r="U63" s="139"/>
      <c r="V63" s="139"/>
      <c r="W63" s="139"/>
      <c r="X63" s="139"/>
      <c r="Y63" s="139"/>
      <c r="Z63" s="139"/>
      <c r="AA63" s="139"/>
      <c r="AB63" s="139"/>
      <c r="AC63" s="139"/>
      <c r="AD63" s="139"/>
      <c r="AE63" s="139"/>
      <c r="AF63" s="139"/>
      <c r="AG63" s="139"/>
      <c r="AH63" s="139"/>
      <c r="AI63" s="139"/>
      <c r="AJ63" s="139"/>
      <c r="AK63" s="139"/>
      <c r="AL63" s="139"/>
      <c r="AM63" s="139"/>
      <c r="AN63" s="139"/>
      <c r="AO63" s="139"/>
      <c r="AP63" s="139"/>
      <c r="AQ63" s="139"/>
      <c r="AR63" s="139"/>
      <c r="AS63" s="139"/>
      <c r="AT63" s="139"/>
      <c r="AU63" s="139"/>
      <c r="AV63" s="139"/>
      <c r="AW63" s="139"/>
      <c r="AX63" s="139"/>
      <c r="AY63" s="139"/>
      <c r="AZ63" s="139"/>
      <c r="BA63" s="139"/>
      <c r="BB63" s="139"/>
      <c r="BC63" s="139"/>
      <c r="BD63" s="139"/>
      <c r="BE63" s="139"/>
      <c r="BF63" s="139"/>
      <c r="BG63" s="139"/>
      <c r="BH63" s="139"/>
      <c r="BI63" s="139"/>
      <c r="BJ63" s="139"/>
      <c r="BK63" s="139"/>
      <c r="BL63" s="139"/>
      <c r="BM63" s="139"/>
      <c r="BN63" s="139"/>
      <c r="BO63" s="139"/>
      <c r="BP63" s="139"/>
      <c r="BQ63" s="139"/>
      <c r="BR63" s="139"/>
      <c r="BS63" s="139"/>
      <c r="BT63" s="139"/>
      <c r="BU63" s="139"/>
      <c r="BV63" s="139"/>
      <c r="BW63" s="139"/>
      <c r="BX63" s="139"/>
      <c r="BY63" s="139"/>
      <c r="BZ63" s="139"/>
      <c r="CA63" s="139"/>
      <c r="CB63" s="139"/>
      <c r="CC63" s="139"/>
      <c r="CD63" s="139"/>
      <c r="CE63" s="139"/>
      <c r="CF63" s="139"/>
      <c r="CG63" s="139"/>
      <c r="CH63" s="139"/>
      <c r="CI63" s="139"/>
      <c r="CJ63" s="139"/>
      <c r="CK63" s="139"/>
      <c r="CL63" s="139"/>
      <c r="CM63" s="139"/>
      <c r="CN63" s="139"/>
      <c r="CO63" s="139"/>
      <c r="CP63" s="139"/>
      <c r="CQ63" s="139"/>
      <c r="CR63" s="139"/>
      <c r="CS63" s="139"/>
      <c r="CT63" s="139"/>
      <c r="CU63" s="139"/>
      <c r="CV63" s="139"/>
      <c r="CW63" s="139"/>
      <c r="CX63" s="139"/>
      <c r="CY63" s="139"/>
      <c r="CZ63" s="139"/>
      <c r="DA63" s="139"/>
      <c r="DB63" s="139"/>
      <c r="DC63" s="139"/>
      <c r="DD63" s="139"/>
      <c r="DE63" s="139"/>
      <c r="DF63" s="139"/>
      <c r="DG63" s="139"/>
      <c r="DH63" s="139"/>
      <c r="DI63" s="139"/>
      <c r="DJ63" s="139"/>
      <c r="DK63" s="139"/>
      <c r="DL63" s="139"/>
      <c r="DM63" s="139"/>
      <c r="DN63" s="139"/>
      <c r="DO63" s="139"/>
      <c r="DP63" s="139"/>
      <c r="DQ63" s="139"/>
      <c r="DR63" s="139"/>
      <c r="DS63" s="139"/>
      <c r="DT63" s="139"/>
      <c r="DU63" s="139"/>
      <c r="DV63" s="139"/>
      <c r="DW63" s="139"/>
      <c r="DX63" s="139"/>
      <c r="DY63" s="139"/>
      <c r="DZ63" s="139"/>
      <c r="EA63" s="139"/>
      <c r="EB63" s="139"/>
      <c r="EC63" s="139"/>
      <c r="ED63" s="139"/>
      <c r="EE63" s="139"/>
      <c r="EF63" s="139"/>
      <c r="EG63" s="139"/>
      <c r="EH63" s="139"/>
      <c r="EI63" s="139"/>
      <c r="EJ63" s="139"/>
      <c r="EK63" s="139"/>
      <c r="EL63" s="139"/>
      <c r="EM63" s="139"/>
      <c r="EN63" s="139"/>
      <c r="EO63" s="139"/>
      <c r="EP63" s="139"/>
      <c r="EQ63" s="139"/>
      <c r="ER63" s="139"/>
      <c r="ES63" s="139"/>
      <c r="ET63" s="139"/>
      <c r="EU63" s="139"/>
      <c r="EV63" s="139"/>
      <c r="EW63" s="139"/>
      <c r="EX63" s="139"/>
      <c r="EY63" s="139"/>
      <c r="EZ63" s="139"/>
      <c r="FA63" s="139"/>
      <c r="FB63" s="139"/>
      <c r="FC63" s="139"/>
      <c r="FD63" s="139"/>
      <c r="FE63" s="138"/>
      <c r="FF63" s="138"/>
      <c r="FG63" s="138"/>
      <c r="FH63" s="139"/>
      <c r="FI63" s="139"/>
      <c r="FJ63" s="139"/>
      <c r="FK63" s="139"/>
      <c r="FL63" s="139"/>
      <c r="FM63" s="139"/>
    </row>
    <row r="64" spans="1:169" ht="15.75" customHeight="1">
      <c r="C64" s="38"/>
      <c r="D64" s="38"/>
      <c r="E64" s="38"/>
      <c r="F64" s="38"/>
      <c r="G64" s="38"/>
      <c r="H64" s="38"/>
      <c r="FG64" s="482" t="s">
        <v>232</v>
      </c>
      <c r="FH64" s="482"/>
      <c r="FI64" s="482"/>
    </row>
    <row r="65" spans="3:8">
      <c r="C65" s="38"/>
      <c r="D65" s="38"/>
      <c r="E65" s="38"/>
      <c r="F65" s="38"/>
      <c r="G65" s="38"/>
      <c r="H65" s="38"/>
    </row>
  </sheetData>
  <mergeCells count="191">
    <mergeCell ref="A3:S3"/>
    <mergeCell ref="EH8:EH10"/>
    <mergeCell ref="EI8:EK9"/>
    <mergeCell ref="EL8:EL10"/>
    <mergeCell ref="EM8:EM10"/>
    <mergeCell ref="EN8:EN10"/>
    <mergeCell ref="EO7:EO10"/>
    <mergeCell ref="EL6:EN7"/>
    <mergeCell ref="EO6:FC6"/>
    <mergeCell ref="EP8:FA8"/>
    <mergeCell ref="FB8:FB10"/>
    <mergeCell ref="EP9:EP10"/>
    <mergeCell ref="EP7:FC7"/>
    <mergeCell ref="EQ9:EY9"/>
    <mergeCell ref="EZ9:EZ10"/>
    <mergeCell ref="FA9:FA10"/>
    <mergeCell ref="FF7:FK7"/>
    <mergeCell ref="FI8:FI10"/>
    <mergeCell ref="FJ8:FJ10"/>
    <mergeCell ref="FK8:FK10"/>
    <mergeCell ref="FC8:FC10"/>
    <mergeCell ref="FD8:FD9"/>
    <mergeCell ref="FF8:FF10"/>
    <mergeCell ref="FG9:FG10"/>
    <mergeCell ref="FE7:FE10"/>
    <mergeCell ref="FG8:FH8"/>
    <mergeCell ref="FH9:FH10"/>
    <mergeCell ref="AX9:AX10"/>
    <mergeCell ref="AY9:AY10"/>
    <mergeCell ref="AZ9:AZ10"/>
    <mergeCell ref="BA9:BA10"/>
    <mergeCell ref="BG9:BG10"/>
    <mergeCell ref="AM9:AM10"/>
    <mergeCell ref="AN9:AN10"/>
    <mergeCell ref="AO9:AO10"/>
    <mergeCell ref="AP9:AP10"/>
    <mergeCell ref="AQ9:AQ10"/>
    <mergeCell ref="AR9:AV9"/>
    <mergeCell ref="BB8:BB10"/>
    <mergeCell ref="BD8:BD10"/>
    <mergeCell ref="BG8:BI8"/>
    <mergeCell ref="BI9:BI10"/>
    <mergeCell ref="AH9:AJ9"/>
    <mergeCell ref="AL9:AL10"/>
    <mergeCell ref="X9:X10"/>
    <mergeCell ref="Y9:Y10"/>
    <mergeCell ref="Z9:Z10"/>
    <mergeCell ref="AA9:AA10"/>
    <mergeCell ref="AB9:AB10"/>
    <mergeCell ref="AC9:AC10"/>
    <mergeCell ref="AW9:AW10"/>
    <mergeCell ref="AD9:AD10"/>
    <mergeCell ref="CB6:CW6"/>
    <mergeCell ref="CX6:DA6"/>
    <mergeCell ref="DB6:DE6"/>
    <mergeCell ref="DF6:DH6"/>
    <mergeCell ref="DI6:EH6"/>
    <mergeCell ref="CT9:CT10"/>
    <mergeCell ref="CU9:CU10"/>
    <mergeCell ref="CV9:CV10"/>
    <mergeCell ref="DJ9:DJ10"/>
    <mergeCell ref="DK9:DK10"/>
    <mergeCell ref="DL9:DL10"/>
    <mergeCell ref="CM9:CM10"/>
    <mergeCell ref="CN9:CN10"/>
    <mergeCell ref="CO9:CP9"/>
    <mergeCell ref="CQ9:CQ10"/>
    <mergeCell ref="CR9:CR10"/>
    <mergeCell ref="DI7:DI10"/>
    <mergeCell ref="DG8:DG10"/>
    <mergeCell ref="DQ8:EF8"/>
    <mergeCell ref="DQ9:DQ10"/>
    <mergeCell ref="DR9:ED9"/>
    <mergeCell ref="EE9:EE10"/>
    <mergeCell ref="EF9:EF10"/>
    <mergeCell ref="EG8:EG10"/>
    <mergeCell ref="BV6:CA6"/>
    <mergeCell ref="CK9:CK10"/>
    <mergeCell ref="CL9:CL10"/>
    <mergeCell ref="DG7:DH7"/>
    <mergeCell ref="DJ7:EH7"/>
    <mergeCell ref="DJ8:DL8"/>
    <mergeCell ref="DM8:DM10"/>
    <mergeCell ref="DN8:DN10"/>
    <mergeCell ref="DO8:DO10"/>
    <mergeCell ref="DP8:DP10"/>
    <mergeCell ref="CW8:CW10"/>
    <mergeCell ref="CY8:CY10"/>
    <mergeCell ref="CZ8:CZ10"/>
    <mergeCell ref="DA8:DA10"/>
    <mergeCell ref="DC8:DC10"/>
    <mergeCell ref="DD8:DD10"/>
    <mergeCell ref="CY7:DA7"/>
    <mergeCell ref="CX7:CX10"/>
    <mergeCell ref="BW8:BY8"/>
    <mergeCell ref="BZ8:BZ10"/>
    <mergeCell ref="CA8:CA10"/>
    <mergeCell ref="CC8:CE8"/>
    <mergeCell ref="CF8:CF10"/>
    <mergeCell ref="CG8:CU8"/>
    <mergeCell ref="G8:I8"/>
    <mergeCell ref="J8:AF8"/>
    <mergeCell ref="AG8:AJ8"/>
    <mergeCell ref="AL8:AN8"/>
    <mergeCell ref="AO8:BA8"/>
    <mergeCell ref="AE9:AE10"/>
    <mergeCell ref="AF9:AF10"/>
    <mergeCell ref="DH8:DH10"/>
    <mergeCell ref="BJ8:BJ10"/>
    <mergeCell ref="BQ8:BQ10"/>
    <mergeCell ref="BR8:BT8"/>
    <mergeCell ref="BU8:BU10"/>
    <mergeCell ref="BS9:BS10"/>
    <mergeCell ref="BT9:BT10"/>
    <mergeCell ref="BW9:BW10"/>
    <mergeCell ref="BX9:BX10"/>
    <mergeCell ref="AG9:AG10"/>
    <mergeCell ref="DB7:DB10"/>
    <mergeCell ref="DC7:DE7"/>
    <mergeCell ref="DF7:DF10"/>
    <mergeCell ref="DE8:DE10"/>
    <mergeCell ref="BK8:BK10"/>
    <mergeCell ref="BM8:BO8"/>
    <mergeCell ref="BH9:BH10"/>
    <mergeCell ref="BM9:BM10"/>
    <mergeCell ref="BN9:BN10"/>
    <mergeCell ref="CG9:CG10"/>
    <mergeCell ref="CH9:CH10"/>
    <mergeCell ref="CI9:CI10"/>
    <mergeCell ref="CJ9:CJ10"/>
    <mergeCell ref="BO9:BO10"/>
    <mergeCell ref="BR9:BR10"/>
    <mergeCell ref="BM7:BU7"/>
    <mergeCell ref="BV7:BV10"/>
    <mergeCell ref="BW7:CA7"/>
    <mergeCell ref="CB7:CB10"/>
    <mergeCell ref="CC7:CW7"/>
    <mergeCell ref="BP8:BP10"/>
    <mergeCell ref="BY9:BY10"/>
    <mergeCell ref="CC9:CC10"/>
    <mergeCell ref="CD9:CD10"/>
    <mergeCell ref="CE9:CE10"/>
    <mergeCell ref="CS9:CS10"/>
    <mergeCell ref="DF5:DP5"/>
    <mergeCell ref="DQ5:EF5"/>
    <mergeCell ref="EH5:EN5"/>
    <mergeCell ref="EO5:FC5"/>
    <mergeCell ref="FE5:FK6"/>
    <mergeCell ref="E6:E10"/>
    <mergeCell ref="F6:AJ6"/>
    <mergeCell ref="AK6:BE6"/>
    <mergeCell ref="BF6:BK6"/>
    <mergeCell ref="BL6:BU6"/>
    <mergeCell ref="AK5:BE5"/>
    <mergeCell ref="BF5:BQ5"/>
    <mergeCell ref="BS5:CA5"/>
    <mergeCell ref="CB5:CW5"/>
    <mergeCell ref="CX5:DA5"/>
    <mergeCell ref="DB5:DE5"/>
    <mergeCell ref="F7:F10"/>
    <mergeCell ref="G7:AJ7"/>
    <mergeCell ref="AK7:AK10"/>
    <mergeCell ref="AL7:BA7"/>
    <mergeCell ref="BE7:BE10"/>
    <mergeCell ref="BF7:BF10"/>
    <mergeCell ref="BG7:BK7"/>
    <mergeCell ref="BL7:BL10"/>
    <mergeCell ref="FG64:FI64"/>
    <mergeCell ref="A2:R2"/>
    <mergeCell ref="A5:A10"/>
    <mergeCell ref="B5:B10"/>
    <mergeCell ref="C5:C10"/>
    <mergeCell ref="D5:D10"/>
    <mergeCell ref="E5:AJ5"/>
    <mergeCell ref="N9:N10"/>
    <mergeCell ref="O9:O10"/>
    <mergeCell ref="P9:P10"/>
    <mergeCell ref="Q9:Q10"/>
    <mergeCell ref="G9:G10"/>
    <mergeCell ref="H9:H10"/>
    <mergeCell ref="I9:I10"/>
    <mergeCell ref="J9:J10"/>
    <mergeCell ref="K9:K10"/>
    <mergeCell ref="L9:L10"/>
    <mergeCell ref="M9:M10"/>
    <mergeCell ref="R9:R10"/>
    <mergeCell ref="S9:S10"/>
    <mergeCell ref="T9:T10"/>
    <mergeCell ref="U9:U10"/>
    <mergeCell ref="V9:V10"/>
    <mergeCell ref="W9:W10"/>
  </mergeCells>
  <pageMargins left="0.25" right="0.25" top="0.75" bottom="0.75" header="0.3" footer="0.3"/>
  <pageSetup paperSize="9" scale="65" orientation="landscape"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
  <sheetViews>
    <sheetView zoomScale="90" zoomScaleNormal="90" workbookViewId="0">
      <pane xSplit="2" ySplit="5" topLeftCell="C6" activePane="bottomRight" state="frozen"/>
      <selection pane="topRight" activeCell="C1" sqref="C1"/>
      <selection pane="bottomLeft" activeCell="A6" sqref="A6"/>
      <selection pane="bottomRight" activeCell="A3" sqref="A3:E3"/>
    </sheetView>
  </sheetViews>
  <sheetFormatPr defaultColWidth="8.75" defaultRowHeight="15.75"/>
  <cols>
    <col min="1" max="1" width="6.25" style="4" customWidth="1"/>
    <col min="2" max="2" width="59.875" style="2" customWidth="1"/>
    <col min="3" max="3" width="19.625" style="59" customWidth="1"/>
    <col min="4" max="4" width="16.875" style="59" customWidth="1"/>
    <col min="5" max="5" width="15.5" style="2" customWidth="1"/>
    <col min="6" max="6" width="20.25" style="4" customWidth="1"/>
    <col min="7" max="16384" width="8.75" style="2"/>
  </cols>
  <sheetData>
    <row r="1" spans="1:6">
      <c r="A1" s="3"/>
      <c r="B1" s="5" t="str">
        <f>'PL01.Thu nội địa'!A1</f>
        <v>UBND XÃ KỲ VĂN</v>
      </c>
    </row>
    <row r="2" spans="1:6" ht="31.15" customHeight="1">
      <c r="A2" s="472" t="s">
        <v>226</v>
      </c>
      <c r="B2" s="472"/>
      <c r="C2" s="472"/>
      <c r="D2" s="472"/>
      <c r="E2" s="472"/>
    </row>
    <row r="3" spans="1:6">
      <c r="A3" s="589" t="str">
        <f>'PL04.Dự toán chi cấp xã '!A3:S3</f>
        <v>(Kèm báo cáo số 204/BC-UBND ngày 24/8/2026 của UBND xã)</v>
      </c>
      <c r="B3" s="502"/>
      <c r="C3" s="502"/>
      <c r="D3" s="502"/>
      <c r="E3" s="502"/>
    </row>
    <row r="4" spans="1:6" ht="23.45" customHeight="1">
      <c r="E4" s="4" t="s">
        <v>22</v>
      </c>
    </row>
    <row r="5" spans="1:6" s="7" customFormat="1" ht="48" customHeight="1">
      <c r="A5" s="6" t="s">
        <v>1</v>
      </c>
      <c r="B5" s="6" t="s">
        <v>225</v>
      </c>
      <c r="C5" s="15" t="s">
        <v>230</v>
      </c>
      <c r="D5" s="15" t="s">
        <v>231</v>
      </c>
      <c r="E5" s="6" t="s">
        <v>3</v>
      </c>
    </row>
    <row r="6" spans="1:6" s="56" customFormat="1" ht="22.15" customHeight="1">
      <c r="A6" s="54"/>
      <c r="B6" s="54" t="str">
        <f>+'[1]PL.Tang thu DT 2026-2025'!$B$25</f>
        <v>Xã Kỳ Văn</v>
      </c>
      <c r="C6" s="60"/>
      <c r="D6" s="60"/>
      <c r="E6" s="55"/>
      <c r="F6" s="62" t="str">
        <f>+B6</f>
        <v>Xã Kỳ Văn</v>
      </c>
    </row>
    <row r="7" spans="1:6" s="58" customFormat="1" ht="18.600000000000001" customHeight="1">
      <c r="A7" s="52">
        <v>1</v>
      </c>
      <c r="B7" s="57" t="s">
        <v>227</v>
      </c>
      <c r="C7" s="61"/>
      <c r="D7" s="61"/>
      <c r="E7" s="57"/>
      <c r="F7" s="53" t="str">
        <f>+F6</f>
        <v>Xã Kỳ Văn</v>
      </c>
    </row>
    <row r="8" spans="1:6" s="58" customFormat="1" ht="18.600000000000001" customHeight="1">
      <c r="A8" s="52" t="s">
        <v>8</v>
      </c>
      <c r="B8" s="57" t="s">
        <v>29</v>
      </c>
      <c r="C8" s="61">
        <v>1020</v>
      </c>
      <c r="D8" s="61">
        <v>3076.5620789999998</v>
      </c>
      <c r="E8" s="57"/>
      <c r="F8" s="53" t="str">
        <f t="shared" ref="F8:F14" si="0">+F7</f>
        <v>Xã Kỳ Văn</v>
      </c>
    </row>
    <row r="9" spans="1:6" s="58" customFormat="1" ht="18.600000000000001" customHeight="1">
      <c r="A9" s="52" t="s">
        <v>8</v>
      </c>
      <c r="B9" s="57" t="s">
        <v>34</v>
      </c>
      <c r="C9" s="61">
        <v>1360</v>
      </c>
      <c r="D9" s="153">
        <v>3076.5620789999998</v>
      </c>
      <c r="E9" s="57"/>
      <c r="F9" s="53" t="str">
        <f t="shared" si="0"/>
        <v>Xã Kỳ Văn</v>
      </c>
    </row>
    <row r="10" spans="1:6" s="58" customFormat="1" ht="18.600000000000001" customHeight="1">
      <c r="A10" s="52">
        <v>2</v>
      </c>
      <c r="B10" s="57" t="s">
        <v>35</v>
      </c>
      <c r="C10" s="85">
        <v>3060.958799</v>
      </c>
      <c r="D10" s="61">
        <f>+'PL01.Thu nội địa'!O17</f>
        <v>0</v>
      </c>
      <c r="E10" s="57"/>
      <c r="F10" s="53" t="str">
        <f t="shared" si="0"/>
        <v>Xã Kỳ Văn</v>
      </c>
    </row>
    <row r="11" spans="1:6" s="58" customFormat="1" ht="18.600000000000001" customHeight="1">
      <c r="A11" s="52">
        <v>3</v>
      </c>
      <c r="B11" s="57" t="s">
        <v>228</v>
      </c>
      <c r="C11" s="85">
        <f>SUM(C12:C13)</f>
        <v>1360</v>
      </c>
      <c r="D11" s="153">
        <f>SUM(D12:D13)</f>
        <v>1360</v>
      </c>
      <c r="E11" s="57"/>
      <c r="F11" s="53" t="str">
        <f t="shared" si="0"/>
        <v>Xã Kỳ Văn</v>
      </c>
    </row>
    <row r="12" spans="1:6" s="58" customFormat="1" ht="18.600000000000001" customHeight="1">
      <c r="A12" s="52" t="s">
        <v>8</v>
      </c>
      <c r="B12" s="57" t="s">
        <v>311</v>
      </c>
      <c r="C12" s="61">
        <v>1292</v>
      </c>
      <c r="D12" s="61">
        <v>1292</v>
      </c>
      <c r="E12" s="57"/>
      <c r="F12" s="53" t="str">
        <f>+F11</f>
        <v>Xã Kỳ Văn</v>
      </c>
    </row>
    <row r="13" spans="1:6" s="58" customFormat="1" ht="18.600000000000001" customHeight="1">
      <c r="A13" s="52" t="s">
        <v>8</v>
      </c>
      <c r="B13" s="57" t="s">
        <v>312</v>
      </c>
      <c r="C13" s="61">
        <v>68</v>
      </c>
      <c r="D13" s="61">
        <v>68</v>
      </c>
      <c r="E13" s="57"/>
      <c r="F13" s="53" t="str">
        <f t="shared" si="0"/>
        <v>Xã Kỳ Văn</v>
      </c>
    </row>
    <row r="14" spans="1:6" s="58" customFormat="1" ht="18.600000000000001" customHeight="1">
      <c r="A14" s="52">
        <v>4</v>
      </c>
      <c r="B14" s="57" t="s">
        <v>229</v>
      </c>
      <c r="C14" s="61">
        <f>C10-C11</f>
        <v>1700.958799</v>
      </c>
      <c r="D14" s="61">
        <f>D9-D11</f>
        <v>1716.5620789999998</v>
      </c>
      <c r="E14" s="57"/>
      <c r="F14" s="53" t="str">
        <f t="shared" si="0"/>
        <v>Xã Kỳ Văn</v>
      </c>
    </row>
    <row r="15" spans="1:6">
      <c r="C15" s="428"/>
      <c r="D15" s="428" t="s">
        <v>232</v>
      </c>
    </row>
  </sheetData>
  <autoFilter ref="A5:F14"/>
  <mergeCells count="2">
    <mergeCell ref="A2:E2"/>
    <mergeCell ref="A3:E3"/>
  </mergeCells>
  <pageMargins left="0.83" right="0.19685039370078741" top="0.39370078740157483" bottom="0.39370078740157483" header="0.19685039370078741" footer="0.19685039370078741"/>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zoomScale="85" zoomScaleNormal="85" workbookViewId="0">
      <selection activeCell="A3" sqref="A3:K3"/>
    </sheetView>
  </sheetViews>
  <sheetFormatPr defaultRowHeight="15.75"/>
  <cols>
    <col min="1" max="1" width="4.875" customWidth="1"/>
    <col min="2" max="2" width="32" customWidth="1"/>
    <col min="3" max="3" width="9.5" customWidth="1"/>
    <col min="4" max="4" width="12.25" customWidth="1"/>
    <col min="6" max="6" width="16.125" customWidth="1"/>
    <col min="7" max="7" width="19.25" customWidth="1"/>
    <col min="9" max="9" width="18.125" customWidth="1"/>
    <col min="10" max="10" width="19.125" customWidth="1"/>
    <col min="11" max="11" width="11.125" customWidth="1"/>
  </cols>
  <sheetData>
    <row r="1" spans="1:11" ht="28.5" customHeight="1">
      <c r="A1" s="501" t="str">
        <f>'PL01.Thu nội địa'!A1</f>
        <v>UBND XÃ KỲ VĂN</v>
      </c>
      <c r="B1" s="501"/>
      <c r="C1" s="160"/>
      <c r="D1" s="160"/>
      <c r="E1" s="160"/>
      <c r="F1" s="160"/>
      <c r="G1" s="160"/>
      <c r="H1" s="160"/>
      <c r="I1" s="160"/>
      <c r="J1" s="512" t="s">
        <v>328</v>
      </c>
      <c r="K1" s="512"/>
    </row>
    <row r="2" spans="1:11" ht="32.25" customHeight="1">
      <c r="A2" s="462" t="s">
        <v>329</v>
      </c>
      <c r="B2" s="462"/>
      <c r="C2" s="462"/>
      <c r="D2" s="462"/>
      <c r="E2" s="462"/>
      <c r="F2" s="462"/>
      <c r="G2" s="462"/>
      <c r="H2" s="462"/>
      <c r="I2" s="462"/>
      <c r="J2" s="462"/>
      <c r="K2" s="462"/>
    </row>
    <row r="3" spans="1:11">
      <c r="A3" s="589" t="str">
        <f>'PL05.Tiền đất'!A3:E3</f>
        <v>(Kèm báo cáo số 204/BC-UBND ngày 24/8/2026 của UBND xã)</v>
      </c>
      <c r="B3" s="502"/>
      <c r="C3" s="502"/>
      <c r="D3" s="502"/>
      <c r="E3" s="502"/>
      <c r="F3" s="502"/>
      <c r="G3" s="502"/>
      <c r="H3" s="502"/>
      <c r="I3" s="502"/>
      <c r="J3" s="502"/>
      <c r="K3" s="502"/>
    </row>
    <row r="4" spans="1:11">
      <c r="A4" s="42"/>
      <c r="B4" s="161"/>
      <c r="C4" s="162"/>
      <c r="D4" s="160"/>
      <c r="E4" s="163"/>
      <c r="F4" s="163"/>
      <c r="G4" s="163"/>
      <c r="H4" s="160"/>
      <c r="I4" s="160"/>
      <c r="J4" s="160"/>
      <c r="K4" s="164" t="s">
        <v>330</v>
      </c>
    </row>
    <row r="5" spans="1:11" ht="23.25" customHeight="1">
      <c r="A5" s="503" t="s">
        <v>331</v>
      </c>
      <c r="B5" s="503" t="s">
        <v>332</v>
      </c>
      <c r="C5" s="504" t="s">
        <v>333</v>
      </c>
      <c r="D5" s="505" t="s">
        <v>68</v>
      </c>
      <c r="E5" s="506"/>
      <c r="F5" s="506"/>
      <c r="G5" s="506"/>
      <c r="H5" s="506"/>
      <c r="I5" s="506"/>
      <c r="J5" s="506"/>
      <c r="K5" s="507"/>
    </row>
    <row r="6" spans="1:11" ht="34.5" customHeight="1">
      <c r="A6" s="503"/>
      <c r="B6" s="503"/>
      <c r="C6" s="504"/>
      <c r="D6" s="508" t="s">
        <v>334</v>
      </c>
      <c r="E6" s="511" t="s">
        <v>335</v>
      </c>
      <c r="F6" s="511"/>
      <c r="G6" s="511"/>
      <c r="H6" s="511" t="s">
        <v>336</v>
      </c>
      <c r="I6" s="511"/>
      <c r="J6" s="511"/>
      <c r="K6" s="511" t="s">
        <v>337</v>
      </c>
    </row>
    <row r="7" spans="1:11">
      <c r="A7" s="503"/>
      <c r="B7" s="503"/>
      <c r="C7" s="504"/>
      <c r="D7" s="509"/>
      <c r="E7" s="508" t="s">
        <v>338</v>
      </c>
      <c r="F7" s="511" t="s">
        <v>339</v>
      </c>
      <c r="G7" s="511" t="s">
        <v>340</v>
      </c>
      <c r="H7" s="508" t="s">
        <v>338</v>
      </c>
      <c r="I7" s="511" t="s">
        <v>341</v>
      </c>
      <c r="J7" s="511" t="s">
        <v>342</v>
      </c>
      <c r="K7" s="511"/>
    </row>
    <row r="8" spans="1:11" ht="63" customHeight="1">
      <c r="A8" s="503"/>
      <c r="B8" s="503"/>
      <c r="C8" s="504"/>
      <c r="D8" s="510"/>
      <c r="E8" s="510"/>
      <c r="F8" s="511"/>
      <c r="G8" s="511"/>
      <c r="H8" s="510"/>
      <c r="I8" s="511"/>
      <c r="J8" s="511"/>
      <c r="K8" s="511"/>
    </row>
    <row r="9" spans="1:11">
      <c r="A9" s="165" t="s">
        <v>208</v>
      </c>
      <c r="B9" s="165" t="s">
        <v>209</v>
      </c>
      <c r="C9" s="158" t="s">
        <v>343</v>
      </c>
      <c r="D9" s="158" t="s">
        <v>344</v>
      </c>
      <c r="E9" s="158" t="s">
        <v>345</v>
      </c>
      <c r="F9" s="158">
        <v>4</v>
      </c>
      <c r="G9" s="158">
        <v>5</v>
      </c>
      <c r="H9" s="158" t="s">
        <v>346</v>
      </c>
      <c r="I9" s="158">
        <v>7</v>
      </c>
      <c r="J9" s="158">
        <v>8</v>
      </c>
      <c r="K9" s="158">
        <v>9</v>
      </c>
    </row>
    <row r="10" spans="1:11">
      <c r="A10" s="167"/>
      <c r="B10" s="167" t="s">
        <v>347</v>
      </c>
      <c r="C10" s="168">
        <f t="shared" ref="C10:K10" si="0">SUM(C11:C23)</f>
        <v>2187.8330000000001</v>
      </c>
      <c r="D10" s="168">
        <f t="shared" si="0"/>
        <v>2136.8330000000001</v>
      </c>
      <c r="E10" s="168">
        <f t="shared" si="0"/>
        <v>1804.1379999999999</v>
      </c>
      <c r="F10" s="168">
        <f t="shared" si="0"/>
        <v>1804.1379999999999</v>
      </c>
      <c r="G10" s="168">
        <f t="shared" si="0"/>
        <v>0</v>
      </c>
      <c r="H10" s="168">
        <f t="shared" si="0"/>
        <v>332.69499999999999</v>
      </c>
      <c r="I10" s="168">
        <f t="shared" si="0"/>
        <v>332.69499999999999</v>
      </c>
      <c r="J10" s="169">
        <f t="shared" si="0"/>
        <v>0</v>
      </c>
      <c r="K10" s="168">
        <f t="shared" si="0"/>
        <v>51</v>
      </c>
    </row>
    <row r="11" spans="1:11">
      <c r="A11" s="156">
        <v>1</v>
      </c>
      <c r="B11" s="157" t="s">
        <v>348</v>
      </c>
      <c r="C11" s="170">
        <f>D11+K11</f>
        <v>21</v>
      </c>
      <c r="D11" s="170">
        <f>E11+H11</f>
        <v>21</v>
      </c>
      <c r="E11" s="171">
        <f>SUM(F11:G11)</f>
        <v>18</v>
      </c>
      <c r="F11" s="171">
        <v>18</v>
      </c>
      <c r="G11" s="171"/>
      <c r="H11" s="171">
        <f>SUM(I11:J11)</f>
        <v>3</v>
      </c>
      <c r="I11" s="171">
        <v>3</v>
      </c>
      <c r="J11" s="171"/>
      <c r="K11" s="171"/>
    </row>
    <row r="12" spans="1:11">
      <c r="A12" s="156">
        <v>2</v>
      </c>
      <c r="B12" s="157" t="s">
        <v>349</v>
      </c>
      <c r="C12" s="170">
        <f t="shared" ref="C12:C23" si="1">D12+K12</f>
        <v>42.3</v>
      </c>
      <c r="D12" s="170">
        <f t="shared" ref="D12:D23" si="2">E12+H12</f>
        <v>42.3</v>
      </c>
      <c r="E12" s="171">
        <f t="shared" ref="E12:E23" si="3">SUM(F12:G12)</f>
        <v>33.299999999999997</v>
      </c>
      <c r="F12" s="171">
        <v>33.299999999999997</v>
      </c>
      <c r="G12" s="171"/>
      <c r="H12" s="171">
        <f t="shared" ref="H12:H23" si="4">SUM(I12:J12)</f>
        <v>9</v>
      </c>
      <c r="I12" s="171">
        <v>9</v>
      </c>
      <c r="J12" s="171"/>
      <c r="K12" s="171"/>
    </row>
    <row r="13" spans="1:11">
      <c r="A13" s="156">
        <v>3</v>
      </c>
      <c r="B13" s="157" t="s">
        <v>350</v>
      </c>
      <c r="C13" s="170">
        <f t="shared" si="1"/>
        <v>764.4</v>
      </c>
      <c r="D13" s="170">
        <f t="shared" si="2"/>
        <v>764.4</v>
      </c>
      <c r="E13" s="171">
        <f t="shared" si="3"/>
        <v>612.4</v>
      </c>
      <c r="F13" s="172">
        <v>612.4</v>
      </c>
      <c r="G13" s="172"/>
      <c r="H13" s="171">
        <f t="shared" si="4"/>
        <v>152</v>
      </c>
      <c r="I13" s="172">
        <v>152</v>
      </c>
      <c r="J13" s="172"/>
      <c r="K13" s="172"/>
    </row>
    <row r="14" spans="1:11" ht="30">
      <c r="A14" s="156">
        <v>4</v>
      </c>
      <c r="B14" s="157" t="s">
        <v>351</v>
      </c>
      <c r="C14" s="170">
        <f t="shared" si="1"/>
        <v>19.5</v>
      </c>
      <c r="D14" s="170">
        <f t="shared" si="2"/>
        <v>19.5</v>
      </c>
      <c r="E14" s="171">
        <f t="shared" si="3"/>
        <v>13.5</v>
      </c>
      <c r="F14" s="172">
        <v>13.5</v>
      </c>
      <c r="G14" s="172"/>
      <c r="H14" s="171">
        <f t="shared" si="4"/>
        <v>6</v>
      </c>
      <c r="I14" s="172">
        <v>6</v>
      </c>
      <c r="J14" s="172"/>
      <c r="K14" s="172"/>
    </row>
    <row r="15" spans="1:11">
      <c r="A15" s="156">
        <v>5</v>
      </c>
      <c r="B15" s="157" t="s">
        <v>360</v>
      </c>
      <c r="C15" s="170">
        <f t="shared" si="1"/>
        <v>57.375</v>
      </c>
      <c r="D15" s="170">
        <f t="shared" si="2"/>
        <v>57.375</v>
      </c>
      <c r="E15" s="171">
        <f t="shared" si="3"/>
        <v>48.375</v>
      </c>
      <c r="F15" s="172">
        <v>48.375</v>
      </c>
      <c r="G15" s="172"/>
      <c r="H15" s="171">
        <f t="shared" si="4"/>
        <v>9</v>
      </c>
      <c r="I15" s="173">
        <v>9</v>
      </c>
      <c r="J15" s="172"/>
      <c r="K15" s="172"/>
    </row>
    <row r="16" spans="1:11">
      <c r="A16" s="156">
        <v>6</v>
      </c>
      <c r="B16" s="157" t="s">
        <v>352</v>
      </c>
      <c r="C16" s="170">
        <f t="shared" si="1"/>
        <v>52.01</v>
      </c>
      <c r="D16" s="170">
        <f t="shared" si="2"/>
        <v>52.01</v>
      </c>
      <c r="E16" s="171">
        <f t="shared" si="3"/>
        <v>38.25</v>
      </c>
      <c r="F16" s="172">
        <f>55.35-F17-F18</f>
        <v>38.25</v>
      </c>
      <c r="G16" s="172"/>
      <c r="H16" s="171">
        <f t="shared" si="4"/>
        <v>13.76</v>
      </c>
      <c r="I16" s="172">
        <v>13.76</v>
      </c>
      <c r="J16" s="172"/>
      <c r="K16" s="172"/>
    </row>
    <row r="17" spans="1:11">
      <c r="A17" s="156">
        <v>7</v>
      </c>
      <c r="B17" s="157" t="s">
        <v>353</v>
      </c>
      <c r="C17" s="170">
        <f t="shared" si="1"/>
        <v>11.719999999999999</v>
      </c>
      <c r="D17" s="170">
        <f t="shared" si="2"/>
        <v>11.719999999999999</v>
      </c>
      <c r="E17" s="171">
        <f t="shared" si="3"/>
        <v>8.1</v>
      </c>
      <c r="F17" s="172">
        <v>8.1</v>
      </c>
      <c r="G17" s="172"/>
      <c r="H17" s="171">
        <f t="shared" si="4"/>
        <v>3.62</v>
      </c>
      <c r="I17" s="172">
        <v>3.62</v>
      </c>
      <c r="J17" s="172"/>
      <c r="K17" s="172"/>
    </row>
    <row r="18" spans="1:11">
      <c r="A18" s="156">
        <v>8</v>
      </c>
      <c r="B18" s="157" t="s">
        <v>354</v>
      </c>
      <c r="C18" s="170">
        <f t="shared" si="1"/>
        <v>13</v>
      </c>
      <c r="D18" s="170">
        <f t="shared" si="2"/>
        <v>13</v>
      </c>
      <c r="E18" s="171">
        <f t="shared" si="3"/>
        <v>9</v>
      </c>
      <c r="F18" s="172">
        <v>9</v>
      </c>
      <c r="G18" s="172"/>
      <c r="H18" s="171">
        <f t="shared" si="4"/>
        <v>4</v>
      </c>
      <c r="I18" s="172">
        <v>4</v>
      </c>
      <c r="J18" s="172"/>
      <c r="K18" s="172"/>
    </row>
    <row r="19" spans="1:11">
      <c r="A19" s="156">
        <v>9</v>
      </c>
      <c r="B19" s="157" t="s">
        <v>355</v>
      </c>
      <c r="C19" s="170">
        <f t="shared" si="1"/>
        <v>130</v>
      </c>
      <c r="D19" s="170">
        <f t="shared" si="2"/>
        <v>130</v>
      </c>
      <c r="E19" s="171">
        <f t="shared" si="3"/>
        <v>90</v>
      </c>
      <c r="F19" s="172">
        <v>90</v>
      </c>
      <c r="G19" s="172"/>
      <c r="H19" s="171">
        <f t="shared" si="4"/>
        <v>40</v>
      </c>
      <c r="I19" s="172">
        <v>40</v>
      </c>
      <c r="J19" s="172"/>
      <c r="K19" s="172"/>
    </row>
    <row r="20" spans="1:11">
      <c r="A20" s="156">
        <v>10</v>
      </c>
      <c r="B20" s="157" t="s">
        <v>356</v>
      </c>
      <c r="C20" s="170">
        <f t="shared" si="1"/>
        <v>521.46299999999997</v>
      </c>
      <c r="D20" s="170">
        <f t="shared" si="2"/>
        <v>521.46299999999997</v>
      </c>
      <c r="E20" s="171">
        <f t="shared" si="3"/>
        <v>509.46300000000002</v>
      </c>
      <c r="F20" s="172">
        <v>509.46300000000002</v>
      </c>
      <c r="G20" s="172"/>
      <c r="H20" s="171">
        <f t="shared" si="4"/>
        <v>12</v>
      </c>
      <c r="I20" s="172">
        <v>12</v>
      </c>
      <c r="J20" s="172"/>
      <c r="K20" s="172"/>
    </row>
    <row r="21" spans="1:11" ht="30">
      <c r="A21" s="156">
        <v>11</v>
      </c>
      <c r="B21" s="157" t="s">
        <v>357</v>
      </c>
      <c r="C21" s="170">
        <f>D21+K21</f>
        <v>455</v>
      </c>
      <c r="D21" s="170">
        <f>E21+H21</f>
        <v>404</v>
      </c>
      <c r="E21" s="171">
        <f>SUM(F21:G21)</f>
        <v>336</v>
      </c>
      <c r="F21" s="172">
        <v>336</v>
      </c>
      <c r="G21" s="172"/>
      <c r="H21" s="171">
        <f t="shared" si="4"/>
        <v>68</v>
      </c>
      <c r="I21" s="173">
        <v>68</v>
      </c>
      <c r="J21" s="172"/>
      <c r="K21" s="172">
        <v>51</v>
      </c>
    </row>
    <row r="22" spans="1:11">
      <c r="A22" s="156">
        <v>12</v>
      </c>
      <c r="B22" s="157" t="s">
        <v>358</v>
      </c>
      <c r="C22" s="170">
        <f t="shared" si="1"/>
        <v>30.015000000000001</v>
      </c>
      <c r="D22" s="170">
        <f t="shared" si="2"/>
        <v>30.015000000000001</v>
      </c>
      <c r="E22" s="171">
        <f t="shared" si="3"/>
        <v>20.7</v>
      </c>
      <c r="F22" s="172">
        <v>20.7</v>
      </c>
      <c r="G22" s="172"/>
      <c r="H22" s="171">
        <f t="shared" si="4"/>
        <v>9.3149999999999995</v>
      </c>
      <c r="I22" s="172">
        <v>9.3149999999999995</v>
      </c>
      <c r="J22" s="172"/>
      <c r="K22" s="172"/>
    </row>
    <row r="23" spans="1:11">
      <c r="A23" s="156">
        <v>13</v>
      </c>
      <c r="B23" s="157" t="s">
        <v>359</v>
      </c>
      <c r="C23" s="170">
        <f t="shared" si="1"/>
        <v>70.05</v>
      </c>
      <c r="D23" s="170">
        <f t="shared" si="2"/>
        <v>70.05</v>
      </c>
      <c r="E23" s="171">
        <f t="shared" si="3"/>
        <v>67.05</v>
      </c>
      <c r="F23" s="172">
        <v>67.05</v>
      </c>
      <c r="G23" s="172"/>
      <c r="H23" s="171">
        <f t="shared" si="4"/>
        <v>3</v>
      </c>
      <c r="I23" s="172">
        <v>3</v>
      </c>
      <c r="J23" s="172"/>
      <c r="K23" s="172"/>
    </row>
    <row r="24" spans="1:11">
      <c r="A24" s="166"/>
      <c r="B24" s="166"/>
      <c r="C24" s="166"/>
      <c r="D24" s="166"/>
      <c r="E24" s="166"/>
      <c r="F24" s="166"/>
      <c r="G24" s="166"/>
      <c r="H24" s="166"/>
      <c r="I24" s="166"/>
      <c r="J24" s="166" t="s">
        <v>232</v>
      </c>
      <c r="K24" s="166"/>
    </row>
  </sheetData>
  <mergeCells count="18">
    <mergeCell ref="I7:I8"/>
    <mergeCell ref="J7:J8"/>
    <mergeCell ref="A1:B1"/>
    <mergeCell ref="A2:K2"/>
    <mergeCell ref="A3:K3"/>
    <mergeCell ref="A5:A8"/>
    <mergeCell ref="B5:B8"/>
    <mergeCell ref="C5:C8"/>
    <mergeCell ref="D5:K5"/>
    <mergeCell ref="D6:D8"/>
    <mergeCell ref="E6:G6"/>
    <mergeCell ref="H6:J6"/>
    <mergeCell ref="J1:K1"/>
    <mergeCell ref="K6:K8"/>
    <mergeCell ref="E7:E8"/>
    <mergeCell ref="F7:F8"/>
    <mergeCell ref="G7:G8"/>
    <mergeCell ref="H7:H8"/>
  </mergeCells>
  <pageMargins left="0.25" right="0.25" top="0.75" bottom="0.75" header="0.3" footer="0.3"/>
  <pageSetup paperSize="9" scale="8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3"/>
  <sheetViews>
    <sheetView workbookViewId="0">
      <selection activeCell="A3" sqref="A3:O3"/>
    </sheetView>
  </sheetViews>
  <sheetFormatPr defaultRowHeight="15.75"/>
  <cols>
    <col min="1" max="1" width="4" customWidth="1"/>
    <col min="2" max="2" width="34.75" customWidth="1"/>
    <col min="3" max="3" width="9.75" bestFit="1" customWidth="1"/>
    <col min="6" max="6" width="8.375" customWidth="1"/>
    <col min="7" max="7" width="7.625" customWidth="1"/>
    <col min="8" max="8" width="7.375" customWidth="1"/>
    <col min="9" max="9" width="6.875" customWidth="1"/>
    <col min="10" max="10" width="7.75" customWidth="1"/>
  </cols>
  <sheetData>
    <row r="1" spans="1:16" ht="28.5" customHeight="1">
      <c r="A1" s="174"/>
      <c r="B1" s="174"/>
      <c r="C1" s="174"/>
      <c r="D1" s="174"/>
      <c r="E1" s="174"/>
      <c r="F1" s="174"/>
      <c r="G1" s="174"/>
      <c r="H1" s="174"/>
      <c r="I1" s="174"/>
      <c r="J1" s="174"/>
      <c r="K1" s="174"/>
      <c r="L1" s="174"/>
      <c r="M1" s="174"/>
      <c r="N1" s="516" t="s">
        <v>361</v>
      </c>
      <c r="O1" s="516"/>
    </row>
    <row r="2" spans="1:16" ht="38.25" customHeight="1">
      <c r="A2" s="517" t="s">
        <v>362</v>
      </c>
      <c r="B2" s="517"/>
      <c r="C2" s="517"/>
      <c r="D2" s="517"/>
      <c r="E2" s="517"/>
      <c r="F2" s="517"/>
      <c r="G2" s="517"/>
      <c r="H2" s="517"/>
      <c r="I2" s="517"/>
      <c r="J2" s="517"/>
      <c r="K2" s="517"/>
      <c r="L2" s="517"/>
      <c r="M2" s="517"/>
      <c r="N2" s="517"/>
      <c r="O2" s="517"/>
    </row>
    <row r="3" spans="1:16">
      <c r="A3" s="590" t="str">
        <f>'PL07.Tiết kiệm chi'!A3:K3</f>
        <v>(Kèm báo cáo số 204/BC-UBND ngày 24/8/2026 của UBND xã)</v>
      </c>
      <c r="B3" s="591"/>
      <c r="C3" s="591"/>
      <c r="D3" s="591"/>
      <c r="E3" s="591"/>
      <c r="F3" s="591"/>
      <c r="G3" s="591"/>
      <c r="H3" s="591"/>
      <c r="I3" s="591"/>
      <c r="J3" s="591"/>
      <c r="K3" s="591"/>
      <c r="L3" s="591"/>
      <c r="M3" s="591"/>
      <c r="N3" s="591"/>
      <c r="O3" s="591"/>
    </row>
    <row r="4" spans="1:16">
      <c r="A4" s="174"/>
      <c r="B4" s="174"/>
      <c r="C4" s="174"/>
      <c r="D4" s="174"/>
      <c r="E4" s="174"/>
      <c r="F4" s="174"/>
      <c r="G4" s="174"/>
      <c r="H4" s="174"/>
      <c r="I4" s="174"/>
      <c r="J4" s="174"/>
      <c r="K4" s="174"/>
      <c r="L4" s="174"/>
      <c r="M4" s="174"/>
      <c r="N4" s="518" t="s">
        <v>22</v>
      </c>
      <c r="O4" s="518"/>
    </row>
    <row r="5" spans="1:16" ht="37.5" customHeight="1">
      <c r="A5" s="519" t="s">
        <v>1</v>
      </c>
      <c r="B5" s="519" t="s">
        <v>2</v>
      </c>
      <c r="C5" s="519" t="s">
        <v>363</v>
      </c>
      <c r="D5" s="519"/>
      <c r="E5" s="519"/>
      <c r="F5" s="519"/>
      <c r="G5" s="519" t="s">
        <v>364</v>
      </c>
      <c r="H5" s="519"/>
      <c r="I5" s="519"/>
      <c r="J5" s="519"/>
      <c r="K5" s="519" t="s">
        <v>365</v>
      </c>
      <c r="L5" s="519"/>
      <c r="M5" s="519"/>
      <c r="N5" s="519"/>
      <c r="O5" s="519" t="s">
        <v>3</v>
      </c>
    </row>
    <row r="6" spans="1:16">
      <c r="A6" s="519"/>
      <c r="B6" s="519"/>
      <c r="C6" s="177" t="s">
        <v>30</v>
      </c>
      <c r="D6" s="177" t="s">
        <v>31</v>
      </c>
      <c r="E6" s="177" t="s">
        <v>366</v>
      </c>
      <c r="F6" s="177" t="s">
        <v>367</v>
      </c>
      <c r="G6" s="177" t="s">
        <v>30</v>
      </c>
      <c r="H6" s="177" t="s">
        <v>31</v>
      </c>
      <c r="I6" s="177" t="s">
        <v>366</v>
      </c>
      <c r="J6" s="177" t="s">
        <v>367</v>
      </c>
      <c r="K6" s="177" t="s">
        <v>30</v>
      </c>
      <c r="L6" s="177" t="s">
        <v>31</v>
      </c>
      <c r="M6" s="177" t="s">
        <v>366</v>
      </c>
      <c r="N6" s="177" t="s">
        <v>367</v>
      </c>
      <c r="O6" s="519"/>
    </row>
    <row r="7" spans="1:16">
      <c r="A7" s="178"/>
      <c r="B7" s="178" t="s">
        <v>347</v>
      </c>
      <c r="C7" s="187">
        <f t="shared" ref="C7:N7" si="0">C8+C15+C31</f>
        <v>1258.9434879999999</v>
      </c>
      <c r="D7" s="187">
        <f t="shared" si="0"/>
        <v>1193.573488</v>
      </c>
      <c r="E7" s="187">
        <f t="shared" si="0"/>
        <v>65.37</v>
      </c>
      <c r="F7" s="187">
        <f t="shared" si="0"/>
        <v>0</v>
      </c>
      <c r="G7" s="187">
        <f t="shared" si="0"/>
        <v>307.63</v>
      </c>
      <c r="H7" s="187">
        <f t="shared" si="0"/>
        <v>307.63</v>
      </c>
      <c r="I7" s="187">
        <f t="shared" si="0"/>
        <v>0</v>
      </c>
      <c r="J7" s="187">
        <f t="shared" si="0"/>
        <v>0</v>
      </c>
      <c r="K7" s="187">
        <f t="shared" si="0"/>
        <v>951.31348799999989</v>
      </c>
      <c r="L7" s="187">
        <f t="shared" si="0"/>
        <v>885.943488</v>
      </c>
      <c r="M7" s="187">
        <f t="shared" si="0"/>
        <v>65.37</v>
      </c>
      <c r="N7" s="187">
        <f t="shared" si="0"/>
        <v>0</v>
      </c>
      <c r="O7" s="178"/>
      <c r="P7" s="195">
        <f>C7-C9</f>
        <v>1023.1664879999998</v>
      </c>
    </row>
    <row r="8" spans="1:16">
      <c r="A8" s="178" t="s">
        <v>4</v>
      </c>
      <c r="B8" s="179" t="s">
        <v>368</v>
      </c>
      <c r="C8" s="188">
        <f>C9+C11</f>
        <v>595.11699999999996</v>
      </c>
      <c r="D8" s="188">
        <f t="shared" ref="D8:N8" si="1">D9+D11</f>
        <v>595.11699999999996</v>
      </c>
      <c r="E8" s="188">
        <f t="shared" si="1"/>
        <v>0</v>
      </c>
      <c r="F8" s="188">
        <f t="shared" si="1"/>
        <v>0</v>
      </c>
      <c r="G8" s="188">
        <f t="shared" si="1"/>
        <v>239.58600000000001</v>
      </c>
      <c r="H8" s="188">
        <f t="shared" si="1"/>
        <v>239.58600000000001</v>
      </c>
      <c r="I8" s="188">
        <f t="shared" si="1"/>
        <v>0</v>
      </c>
      <c r="J8" s="188">
        <f t="shared" si="1"/>
        <v>0</v>
      </c>
      <c r="K8" s="188">
        <f t="shared" si="1"/>
        <v>355.53099999999995</v>
      </c>
      <c r="L8" s="188">
        <f t="shared" si="1"/>
        <v>355.53099999999995</v>
      </c>
      <c r="M8" s="188">
        <f t="shared" si="1"/>
        <v>0</v>
      </c>
      <c r="N8" s="188">
        <f t="shared" si="1"/>
        <v>0</v>
      </c>
      <c r="O8" s="514" t="s">
        <v>395</v>
      </c>
      <c r="P8" s="159"/>
    </row>
    <row r="9" spans="1:16">
      <c r="A9" s="178">
        <v>1</v>
      </c>
      <c r="B9" s="179" t="s">
        <v>369</v>
      </c>
      <c r="C9" s="188">
        <f>C10</f>
        <v>235.77699999999999</v>
      </c>
      <c r="D9" s="188">
        <f t="shared" ref="D9:N9" si="2">D10</f>
        <v>235.77699999999999</v>
      </c>
      <c r="E9" s="188">
        <f t="shared" si="2"/>
        <v>0</v>
      </c>
      <c r="F9" s="188">
        <f t="shared" si="2"/>
        <v>0</v>
      </c>
      <c r="G9" s="188">
        <f t="shared" si="2"/>
        <v>0</v>
      </c>
      <c r="H9" s="188">
        <f t="shared" si="2"/>
        <v>0</v>
      </c>
      <c r="I9" s="188">
        <f t="shared" si="2"/>
        <v>0</v>
      </c>
      <c r="J9" s="188">
        <f t="shared" si="2"/>
        <v>0</v>
      </c>
      <c r="K9" s="188">
        <f t="shared" si="2"/>
        <v>235.77699999999999</v>
      </c>
      <c r="L9" s="188">
        <f t="shared" si="2"/>
        <v>235.77699999999999</v>
      </c>
      <c r="M9" s="188">
        <f t="shared" si="2"/>
        <v>0</v>
      </c>
      <c r="N9" s="188">
        <f t="shared" si="2"/>
        <v>0</v>
      </c>
      <c r="O9" s="515"/>
      <c r="P9" s="159"/>
    </row>
    <row r="10" spans="1:16">
      <c r="A10" s="177" t="s">
        <v>276</v>
      </c>
      <c r="B10" s="180" t="s">
        <v>373</v>
      </c>
      <c r="C10" s="189">
        <f>SUM(D10:F10)</f>
        <v>235.77699999999999</v>
      </c>
      <c r="D10" s="183">
        <v>235.77699999999999</v>
      </c>
      <c r="E10" s="189"/>
      <c r="F10" s="189"/>
      <c r="G10" s="189"/>
      <c r="H10" s="189"/>
      <c r="I10" s="189"/>
      <c r="J10" s="189"/>
      <c r="K10" s="189">
        <f>C10-G10</f>
        <v>235.77699999999999</v>
      </c>
      <c r="L10" s="189">
        <f t="shared" ref="L10" si="3">D10-H10</f>
        <v>235.77699999999999</v>
      </c>
      <c r="M10" s="189">
        <f t="shared" ref="M10" si="4">E10-I10</f>
        <v>0</v>
      </c>
      <c r="N10" s="189">
        <f t="shared" ref="N10" si="5">F10-J10</f>
        <v>0</v>
      </c>
      <c r="O10" s="515"/>
      <c r="P10" s="159"/>
    </row>
    <row r="11" spans="1:16">
      <c r="A11" s="178">
        <v>2</v>
      </c>
      <c r="B11" s="179" t="s">
        <v>370</v>
      </c>
      <c r="C11" s="188">
        <f>SUM(C12:C14)</f>
        <v>359.34000000000003</v>
      </c>
      <c r="D11" s="188">
        <f t="shared" ref="D11:N11" si="6">SUM(D12:D14)</f>
        <v>359.34000000000003</v>
      </c>
      <c r="E11" s="188">
        <f t="shared" ref="E11" si="7">SUM(E12:E14)</f>
        <v>0</v>
      </c>
      <c r="F11" s="188">
        <f t="shared" ref="F11" si="8">SUM(F12:F14)</f>
        <v>0</v>
      </c>
      <c r="G11" s="188">
        <f t="shared" si="6"/>
        <v>239.58600000000001</v>
      </c>
      <c r="H11" s="188">
        <f t="shared" si="6"/>
        <v>239.58600000000001</v>
      </c>
      <c r="I11" s="188">
        <f t="shared" si="6"/>
        <v>0</v>
      </c>
      <c r="J11" s="188">
        <f t="shared" si="6"/>
        <v>0</v>
      </c>
      <c r="K11" s="188">
        <f t="shared" si="6"/>
        <v>119.75399999999999</v>
      </c>
      <c r="L11" s="188">
        <f t="shared" si="6"/>
        <v>119.75399999999999</v>
      </c>
      <c r="M11" s="188">
        <f t="shared" si="6"/>
        <v>0</v>
      </c>
      <c r="N11" s="188">
        <f t="shared" si="6"/>
        <v>0</v>
      </c>
      <c r="O11" s="515"/>
      <c r="P11" s="159"/>
    </row>
    <row r="12" spans="1:16" ht="38.25">
      <c r="A12" s="148" t="s">
        <v>390</v>
      </c>
      <c r="B12" s="182" t="s">
        <v>374</v>
      </c>
      <c r="C12" s="189">
        <f t="shared" ref="C12:C33" si="9">SUM(D12:F12)</f>
        <v>30</v>
      </c>
      <c r="D12" s="183">
        <v>30</v>
      </c>
      <c r="E12" s="189"/>
      <c r="F12" s="189"/>
      <c r="G12" s="189">
        <f t="shared" ref="G12:G14" si="10">SUM(H12:J12)</f>
        <v>0</v>
      </c>
      <c r="H12" s="189"/>
      <c r="I12" s="189"/>
      <c r="J12" s="189"/>
      <c r="K12" s="189">
        <f>C12-G12</f>
        <v>30</v>
      </c>
      <c r="L12" s="189">
        <f t="shared" ref="L12:N12" si="11">D12-H12</f>
        <v>30</v>
      </c>
      <c r="M12" s="189">
        <f t="shared" si="11"/>
        <v>0</v>
      </c>
      <c r="N12" s="189">
        <f t="shared" si="11"/>
        <v>0</v>
      </c>
      <c r="O12" s="515"/>
      <c r="P12" s="159"/>
    </row>
    <row r="13" spans="1:16" ht="62.25" customHeight="1">
      <c r="A13" s="148" t="s">
        <v>391</v>
      </c>
      <c r="B13" s="182" t="s">
        <v>375</v>
      </c>
      <c r="C13" s="189">
        <f t="shared" si="9"/>
        <v>240</v>
      </c>
      <c r="D13" s="184">
        <v>240</v>
      </c>
      <c r="E13" s="189"/>
      <c r="F13" s="189"/>
      <c r="G13" s="189">
        <f t="shared" si="10"/>
        <v>239.58600000000001</v>
      </c>
      <c r="H13" s="189">
        <v>239.58600000000001</v>
      </c>
      <c r="I13" s="189"/>
      <c r="J13" s="189"/>
      <c r="K13" s="189">
        <f>C13-G13</f>
        <v>0.41399999999998727</v>
      </c>
      <c r="L13" s="189">
        <f t="shared" ref="L13" si="12">D13-H13</f>
        <v>0.41399999999998727</v>
      </c>
      <c r="M13" s="189">
        <f t="shared" ref="M13" si="13">E13-I13</f>
        <v>0</v>
      </c>
      <c r="N13" s="189">
        <f t="shared" ref="N13" si="14">F13-J13</f>
        <v>0</v>
      </c>
      <c r="O13" s="515"/>
      <c r="P13" s="159"/>
    </row>
    <row r="14" spans="1:16" ht="87.75" customHeight="1">
      <c r="A14" s="148" t="s">
        <v>394</v>
      </c>
      <c r="B14" s="182" t="s">
        <v>376</v>
      </c>
      <c r="C14" s="189">
        <f t="shared" si="9"/>
        <v>89.34</v>
      </c>
      <c r="D14" s="184">
        <v>89.34</v>
      </c>
      <c r="E14" s="189"/>
      <c r="F14" s="189"/>
      <c r="G14" s="189">
        <f t="shared" si="10"/>
        <v>0</v>
      </c>
      <c r="H14" s="189"/>
      <c r="I14" s="189"/>
      <c r="J14" s="189"/>
      <c r="K14" s="189">
        <f>C14-G14</f>
        <v>89.34</v>
      </c>
      <c r="L14" s="189">
        <f t="shared" ref="L14" si="15">D14-H14</f>
        <v>89.34</v>
      </c>
      <c r="M14" s="189">
        <f t="shared" ref="M14" si="16">E14-I14</f>
        <v>0</v>
      </c>
      <c r="N14" s="189">
        <f t="shared" ref="N14" si="17">F14-J14</f>
        <v>0</v>
      </c>
      <c r="O14" s="515"/>
      <c r="P14" s="369"/>
    </row>
    <row r="15" spans="1:16">
      <c r="A15" s="178" t="s">
        <v>23</v>
      </c>
      <c r="B15" s="179" t="s">
        <v>371</v>
      </c>
      <c r="C15" s="188">
        <f>SUM(C16:C17)</f>
        <v>663.82648799999993</v>
      </c>
      <c r="D15" s="188">
        <f t="shared" ref="D15:M15" si="18">SUM(D16:D17)</f>
        <v>598.45648799999992</v>
      </c>
      <c r="E15" s="188">
        <f t="shared" si="18"/>
        <v>65.37</v>
      </c>
      <c r="F15" s="188">
        <f t="shared" si="18"/>
        <v>0</v>
      </c>
      <c r="G15" s="188">
        <f t="shared" si="18"/>
        <v>68.043999999999997</v>
      </c>
      <c r="H15" s="188">
        <f t="shared" si="18"/>
        <v>68.043999999999997</v>
      </c>
      <c r="I15" s="188">
        <f t="shared" si="18"/>
        <v>0</v>
      </c>
      <c r="J15" s="188">
        <f t="shared" si="18"/>
        <v>0</v>
      </c>
      <c r="K15" s="188">
        <f t="shared" si="18"/>
        <v>595.78248799999994</v>
      </c>
      <c r="L15" s="188">
        <f t="shared" si="18"/>
        <v>530.41248800000005</v>
      </c>
      <c r="M15" s="188">
        <f t="shared" si="18"/>
        <v>65.37</v>
      </c>
      <c r="N15" s="188"/>
      <c r="O15" s="515"/>
      <c r="P15" s="159"/>
    </row>
    <row r="16" spans="1:16">
      <c r="A16" s="178"/>
      <c r="B16" s="179" t="s">
        <v>369</v>
      </c>
      <c r="C16" s="189">
        <f t="shared" si="9"/>
        <v>0</v>
      </c>
      <c r="D16" s="188"/>
      <c r="E16" s="188"/>
      <c r="F16" s="188"/>
      <c r="G16" s="188"/>
      <c r="H16" s="188"/>
      <c r="I16" s="188"/>
      <c r="J16" s="188"/>
      <c r="K16" s="188"/>
      <c r="L16" s="188"/>
      <c r="M16" s="188"/>
      <c r="N16" s="188"/>
      <c r="O16" s="515"/>
      <c r="P16" s="159"/>
    </row>
    <row r="17" spans="1:16">
      <c r="A17" s="178"/>
      <c r="B17" s="179" t="s">
        <v>370</v>
      </c>
      <c r="C17" s="190">
        <f>C18+C19+C22+C25+C28</f>
        <v>663.82648799999993</v>
      </c>
      <c r="D17" s="190">
        <f t="shared" ref="D17:M17" si="19">D18+D19+D22+D25+D28</f>
        <v>598.45648799999992</v>
      </c>
      <c r="E17" s="190">
        <f t="shared" si="19"/>
        <v>65.37</v>
      </c>
      <c r="F17" s="190">
        <f t="shared" si="19"/>
        <v>0</v>
      </c>
      <c r="G17" s="190">
        <f t="shared" si="19"/>
        <v>68.043999999999997</v>
      </c>
      <c r="H17" s="190">
        <f t="shared" si="19"/>
        <v>68.043999999999997</v>
      </c>
      <c r="I17" s="190">
        <f t="shared" si="19"/>
        <v>0</v>
      </c>
      <c r="J17" s="190">
        <f t="shared" si="19"/>
        <v>0</v>
      </c>
      <c r="K17" s="190">
        <f t="shared" si="19"/>
        <v>595.78248799999994</v>
      </c>
      <c r="L17" s="190">
        <f t="shared" si="19"/>
        <v>530.41248800000005</v>
      </c>
      <c r="M17" s="190">
        <f t="shared" si="19"/>
        <v>65.37</v>
      </c>
      <c r="N17" s="188"/>
      <c r="O17" s="515"/>
      <c r="P17" s="159"/>
    </row>
    <row r="18" spans="1:16" ht="25.5">
      <c r="A18" s="148">
        <v>1</v>
      </c>
      <c r="B18" s="185" t="s">
        <v>377</v>
      </c>
      <c r="C18" s="192">
        <f t="shared" si="9"/>
        <v>316.14</v>
      </c>
      <c r="D18" s="186">
        <v>287.39999999999998</v>
      </c>
      <c r="E18" s="193">
        <v>28.74</v>
      </c>
      <c r="F18" s="192"/>
      <c r="G18" s="189">
        <f>SUM(H18:J18)</f>
        <v>68.043999999999997</v>
      </c>
      <c r="H18" s="189">
        <v>68.043999999999997</v>
      </c>
      <c r="I18" s="189"/>
      <c r="J18" s="189"/>
      <c r="K18" s="192">
        <f t="shared" ref="K18" si="20">SUM(L18:N18)</f>
        <v>248.096</v>
      </c>
      <c r="L18" s="189">
        <f>D18-H18</f>
        <v>219.35599999999999</v>
      </c>
      <c r="M18" s="189">
        <f t="shared" ref="M18:N18" si="21">E18-I18</f>
        <v>28.74</v>
      </c>
      <c r="N18" s="189">
        <f t="shared" si="21"/>
        <v>0</v>
      </c>
      <c r="O18" s="515"/>
      <c r="P18" s="159"/>
    </row>
    <row r="19" spans="1:16" ht="25.5">
      <c r="A19" s="148">
        <v>2</v>
      </c>
      <c r="B19" s="185" t="s">
        <v>378</v>
      </c>
      <c r="C19" s="192">
        <f t="shared" si="9"/>
        <v>123.75</v>
      </c>
      <c r="D19" s="194">
        <f t="shared" ref="D19:N19" si="22">SUM(D20:D21)</f>
        <v>112.5</v>
      </c>
      <c r="E19" s="194">
        <f t="shared" si="22"/>
        <v>11.25</v>
      </c>
      <c r="F19" s="194">
        <f t="shared" si="22"/>
        <v>0</v>
      </c>
      <c r="G19" s="194">
        <f>SUM(G20:G21)</f>
        <v>0</v>
      </c>
      <c r="H19" s="194">
        <f t="shared" si="22"/>
        <v>0</v>
      </c>
      <c r="I19" s="194">
        <f t="shared" si="22"/>
        <v>0</v>
      </c>
      <c r="J19" s="194">
        <f t="shared" si="22"/>
        <v>0</v>
      </c>
      <c r="K19" s="194">
        <f t="shared" si="22"/>
        <v>123.75</v>
      </c>
      <c r="L19" s="194">
        <f>SUM(L20:L21)</f>
        <v>112.5</v>
      </c>
      <c r="M19" s="194">
        <f t="shared" si="22"/>
        <v>11.25</v>
      </c>
      <c r="N19" s="194">
        <f t="shared" si="22"/>
        <v>0</v>
      </c>
      <c r="O19" s="515"/>
      <c r="P19" s="159"/>
    </row>
    <row r="20" spans="1:16" ht="33.75" customHeight="1">
      <c r="A20" s="196" t="s">
        <v>390</v>
      </c>
      <c r="B20" s="197" t="s">
        <v>379</v>
      </c>
      <c r="C20" s="198">
        <f t="shared" si="9"/>
        <v>0</v>
      </c>
      <c r="D20" s="199">
        <v>0</v>
      </c>
      <c r="E20" s="200">
        <v>0</v>
      </c>
      <c r="F20" s="201"/>
      <c r="G20" s="189">
        <f t="shared" ref="G20:G30" si="23">SUM(H20:J20)</f>
        <v>0</v>
      </c>
      <c r="H20" s="201"/>
      <c r="I20" s="201"/>
      <c r="J20" s="201"/>
      <c r="K20" s="202">
        <f>C20-G20</f>
        <v>0</v>
      </c>
      <c r="L20" s="202">
        <f t="shared" ref="L20" si="24">D20-H20</f>
        <v>0</v>
      </c>
      <c r="M20" s="202">
        <f t="shared" ref="M20" si="25">E20-I20</f>
        <v>0</v>
      </c>
      <c r="N20" s="202">
        <f t="shared" ref="N20" si="26">F20-J20</f>
        <v>0</v>
      </c>
      <c r="O20" s="515"/>
      <c r="P20" s="159"/>
    </row>
    <row r="21" spans="1:16">
      <c r="A21" s="196" t="s">
        <v>391</v>
      </c>
      <c r="B21" s="197" t="s">
        <v>380</v>
      </c>
      <c r="C21" s="198">
        <f t="shared" si="9"/>
        <v>123.75</v>
      </c>
      <c r="D21" s="200">
        <v>112.5</v>
      </c>
      <c r="E21" s="200">
        <v>11.25</v>
      </c>
      <c r="F21" s="201"/>
      <c r="G21" s="189">
        <f t="shared" si="23"/>
        <v>0</v>
      </c>
      <c r="H21" s="201"/>
      <c r="I21" s="201"/>
      <c r="J21" s="201"/>
      <c r="K21" s="202">
        <f t="shared" ref="K21:K24" si="27">C21-G21</f>
        <v>123.75</v>
      </c>
      <c r="L21" s="202">
        <f t="shared" ref="L21:L24" si="28">D21-H21</f>
        <v>112.5</v>
      </c>
      <c r="M21" s="202">
        <f t="shared" ref="M21:M24" si="29">E21-I21</f>
        <v>11.25</v>
      </c>
      <c r="N21" s="202">
        <f t="shared" ref="N21:N24" si="30">F21-J21</f>
        <v>0</v>
      </c>
      <c r="O21" s="515"/>
      <c r="P21" s="159"/>
    </row>
    <row r="22" spans="1:16" ht="25.5">
      <c r="A22" s="203">
        <v>3</v>
      </c>
      <c r="B22" s="185" t="s">
        <v>381</v>
      </c>
      <c r="C22" s="192">
        <f t="shared" si="9"/>
        <v>0</v>
      </c>
      <c r="D22" s="194">
        <f t="shared" ref="D22:E22" si="31">SUM(D23:D24)</f>
        <v>0</v>
      </c>
      <c r="E22" s="194">
        <f t="shared" si="31"/>
        <v>0</v>
      </c>
      <c r="F22" s="189"/>
      <c r="G22" s="189">
        <f t="shared" si="23"/>
        <v>0</v>
      </c>
      <c r="H22" s="189"/>
      <c r="I22" s="189"/>
      <c r="J22" s="189"/>
      <c r="K22" s="189">
        <f t="shared" si="27"/>
        <v>0</v>
      </c>
      <c r="L22" s="189">
        <f t="shared" si="28"/>
        <v>0</v>
      </c>
      <c r="M22" s="189">
        <f t="shared" si="29"/>
        <v>0</v>
      </c>
      <c r="N22" s="189">
        <f t="shared" si="30"/>
        <v>0</v>
      </c>
      <c r="O22" s="515"/>
      <c r="P22" s="159"/>
    </row>
    <row r="23" spans="1:16" ht="25.5">
      <c r="A23" s="204" t="s">
        <v>304</v>
      </c>
      <c r="B23" s="197" t="s">
        <v>382</v>
      </c>
      <c r="C23" s="198">
        <f t="shared" si="9"/>
        <v>0</v>
      </c>
      <c r="D23" s="200"/>
      <c r="E23" s="200"/>
      <c r="F23" s="201"/>
      <c r="G23" s="189">
        <f t="shared" si="23"/>
        <v>0</v>
      </c>
      <c r="H23" s="201"/>
      <c r="I23" s="201"/>
      <c r="J23" s="201"/>
      <c r="K23" s="202">
        <f t="shared" si="27"/>
        <v>0</v>
      </c>
      <c r="L23" s="202">
        <f t="shared" si="28"/>
        <v>0</v>
      </c>
      <c r="M23" s="202">
        <f t="shared" si="29"/>
        <v>0</v>
      </c>
      <c r="N23" s="202">
        <f t="shared" si="30"/>
        <v>0</v>
      </c>
      <c r="O23" s="515"/>
      <c r="P23" s="159"/>
    </row>
    <row r="24" spans="1:16">
      <c r="A24" s="204" t="s">
        <v>306</v>
      </c>
      <c r="B24" s="197" t="s">
        <v>383</v>
      </c>
      <c r="C24" s="198">
        <f t="shared" si="9"/>
        <v>0</v>
      </c>
      <c r="D24" s="200"/>
      <c r="E24" s="200"/>
      <c r="F24" s="201"/>
      <c r="G24" s="189">
        <f t="shared" si="23"/>
        <v>0</v>
      </c>
      <c r="H24" s="201"/>
      <c r="I24" s="201"/>
      <c r="J24" s="201"/>
      <c r="K24" s="202">
        <f t="shared" si="27"/>
        <v>0</v>
      </c>
      <c r="L24" s="202">
        <f t="shared" si="28"/>
        <v>0</v>
      </c>
      <c r="M24" s="202">
        <f t="shared" si="29"/>
        <v>0</v>
      </c>
      <c r="N24" s="202">
        <f t="shared" si="30"/>
        <v>0</v>
      </c>
      <c r="O24" s="515"/>
      <c r="P24" s="159"/>
    </row>
    <row r="25" spans="1:16">
      <c r="A25" s="148">
        <v>4</v>
      </c>
      <c r="B25" s="185" t="s">
        <v>384</v>
      </c>
      <c r="C25" s="192">
        <f t="shared" si="9"/>
        <v>128.53</v>
      </c>
      <c r="D25" s="194">
        <f t="shared" ref="D25:N25" si="32">SUM(D26:D27)</f>
        <v>115.3</v>
      </c>
      <c r="E25" s="194">
        <f t="shared" si="32"/>
        <v>13.23</v>
      </c>
      <c r="F25" s="194">
        <f t="shared" si="32"/>
        <v>0</v>
      </c>
      <c r="G25" s="194">
        <f t="shared" si="32"/>
        <v>0</v>
      </c>
      <c r="H25" s="194">
        <f t="shared" si="32"/>
        <v>0</v>
      </c>
      <c r="I25" s="194">
        <f t="shared" si="32"/>
        <v>0</v>
      </c>
      <c r="J25" s="194">
        <f t="shared" si="32"/>
        <v>0</v>
      </c>
      <c r="K25" s="194">
        <f t="shared" si="32"/>
        <v>128.53</v>
      </c>
      <c r="L25" s="194">
        <f t="shared" si="32"/>
        <v>115.3</v>
      </c>
      <c r="M25" s="194">
        <f t="shared" si="32"/>
        <v>13.23</v>
      </c>
      <c r="N25" s="194">
        <f t="shared" si="32"/>
        <v>0</v>
      </c>
      <c r="O25" s="515"/>
      <c r="P25" s="159"/>
    </row>
    <row r="26" spans="1:16">
      <c r="A26" s="196" t="s">
        <v>223</v>
      </c>
      <c r="B26" s="205" t="s">
        <v>385</v>
      </c>
      <c r="C26" s="198">
        <f t="shared" si="9"/>
        <v>0</v>
      </c>
      <c r="D26" s="206"/>
      <c r="E26" s="206"/>
      <c r="F26" s="201"/>
      <c r="G26" s="189">
        <f t="shared" si="23"/>
        <v>0</v>
      </c>
      <c r="H26" s="201"/>
      <c r="I26" s="201"/>
      <c r="J26" s="201"/>
      <c r="K26" s="202">
        <f t="shared" ref="K26:K33" si="33">C26-G26</f>
        <v>0</v>
      </c>
      <c r="L26" s="202">
        <f t="shared" ref="L26:L33" si="34">D26-H26</f>
        <v>0</v>
      </c>
      <c r="M26" s="202">
        <f t="shared" ref="M26:M33" si="35">E26-I26</f>
        <v>0</v>
      </c>
      <c r="N26" s="202">
        <f t="shared" ref="N26:N33" si="36">F26-J26</f>
        <v>0</v>
      </c>
      <c r="O26" s="515"/>
      <c r="P26" s="159"/>
    </row>
    <row r="27" spans="1:16">
      <c r="A27" s="196" t="s">
        <v>224</v>
      </c>
      <c r="B27" s="205" t="s">
        <v>386</v>
      </c>
      <c r="C27" s="198">
        <f t="shared" si="9"/>
        <v>128.53</v>
      </c>
      <c r="D27" s="199">
        <v>115.3</v>
      </c>
      <c r="E27" s="199">
        <v>13.23</v>
      </c>
      <c r="F27" s="201"/>
      <c r="G27" s="189">
        <f t="shared" si="23"/>
        <v>0</v>
      </c>
      <c r="H27" s="201"/>
      <c r="I27" s="201"/>
      <c r="J27" s="201"/>
      <c r="K27" s="202">
        <f t="shared" si="33"/>
        <v>128.53</v>
      </c>
      <c r="L27" s="202">
        <f t="shared" si="34"/>
        <v>115.3</v>
      </c>
      <c r="M27" s="202">
        <f t="shared" si="35"/>
        <v>13.23</v>
      </c>
      <c r="N27" s="202">
        <f t="shared" si="36"/>
        <v>0</v>
      </c>
      <c r="O27" s="515"/>
      <c r="P27" s="159"/>
    </row>
    <row r="28" spans="1:16" ht="25.5">
      <c r="A28" s="148">
        <v>5</v>
      </c>
      <c r="B28" s="185" t="s">
        <v>387</v>
      </c>
      <c r="C28" s="192">
        <f t="shared" si="9"/>
        <v>95.40648800000001</v>
      </c>
      <c r="D28" s="194">
        <f t="shared" ref="D28:N28" si="37">SUM(D29:D30)</f>
        <v>83.256488000000004</v>
      </c>
      <c r="E28" s="194">
        <f t="shared" si="37"/>
        <v>12.15</v>
      </c>
      <c r="F28" s="194">
        <f t="shared" si="37"/>
        <v>0</v>
      </c>
      <c r="G28" s="194">
        <f t="shared" si="37"/>
        <v>0</v>
      </c>
      <c r="H28" s="194">
        <f t="shared" si="37"/>
        <v>0</v>
      </c>
      <c r="I28" s="194">
        <f t="shared" si="37"/>
        <v>0</v>
      </c>
      <c r="J28" s="194">
        <f t="shared" si="37"/>
        <v>0</v>
      </c>
      <c r="K28" s="194">
        <f t="shared" si="37"/>
        <v>95.40648800000001</v>
      </c>
      <c r="L28" s="194">
        <f t="shared" si="37"/>
        <v>83.256488000000004</v>
      </c>
      <c r="M28" s="194">
        <f t="shared" si="37"/>
        <v>12.15</v>
      </c>
      <c r="N28" s="194">
        <f t="shared" si="37"/>
        <v>0</v>
      </c>
      <c r="O28" s="515"/>
      <c r="P28" s="159"/>
    </row>
    <row r="29" spans="1:16" ht="32.25" customHeight="1">
      <c r="A29" s="196" t="s">
        <v>392</v>
      </c>
      <c r="B29" s="205" t="s">
        <v>388</v>
      </c>
      <c r="C29" s="198">
        <f t="shared" si="9"/>
        <v>95.40648800000001</v>
      </c>
      <c r="D29" s="199">
        <v>83.256488000000004</v>
      </c>
      <c r="E29" s="207">
        <v>12.15</v>
      </c>
      <c r="F29" s="201"/>
      <c r="G29" s="189">
        <f t="shared" si="23"/>
        <v>0</v>
      </c>
      <c r="H29" s="201"/>
      <c r="I29" s="201"/>
      <c r="J29" s="201"/>
      <c r="K29" s="202">
        <f t="shared" si="33"/>
        <v>95.40648800000001</v>
      </c>
      <c r="L29" s="202">
        <f t="shared" si="34"/>
        <v>83.256488000000004</v>
      </c>
      <c r="M29" s="202">
        <f t="shared" si="35"/>
        <v>12.15</v>
      </c>
      <c r="N29" s="202">
        <f t="shared" si="36"/>
        <v>0</v>
      </c>
      <c r="O29" s="515"/>
      <c r="P29" s="159"/>
    </row>
    <row r="30" spans="1:16" ht="24" customHeight="1">
      <c r="A30" s="196" t="s">
        <v>393</v>
      </c>
      <c r="B30" s="205" t="s">
        <v>389</v>
      </c>
      <c r="C30" s="198">
        <f t="shared" si="9"/>
        <v>0</v>
      </c>
      <c r="D30" s="208"/>
      <c r="E30" s="208"/>
      <c r="F30" s="201"/>
      <c r="G30" s="189">
        <f t="shared" si="23"/>
        <v>0</v>
      </c>
      <c r="H30" s="201"/>
      <c r="I30" s="201"/>
      <c r="J30" s="201"/>
      <c r="K30" s="202">
        <f t="shared" si="33"/>
        <v>0</v>
      </c>
      <c r="L30" s="202">
        <f t="shared" si="34"/>
        <v>0</v>
      </c>
      <c r="M30" s="202">
        <f t="shared" si="35"/>
        <v>0</v>
      </c>
      <c r="N30" s="202">
        <f t="shared" si="36"/>
        <v>0</v>
      </c>
      <c r="O30" s="515"/>
      <c r="P30" s="159"/>
    </row>
    <row r="31" spans="1:16" ht="25.5">
      <c r="A31" s="178" t="s">
        <v>25</v>
      </c>
      <c r="B31" s="179" t="s">
        <v>372</v>
      </c>
      <c r="C31" s="189">
        <f t="shared" si="9"/>
        <v>0</v>
      </c>
      <c r="D31" s="191"/>
      <c r="E31" s="191"/>
      <c r="F31" s="188"/>
      <c r="G31" s="188"/>
      <c r="H31" s="188"/>
      <c r="I31" s="188"/>
      <c r="J31" s="188"/>
      <c r="K31" s="189">
        <f t="shared" si="33"/>
        <v>0</v>
      </c>
      <c r="L31" s="189">
        <f t="shared" si="34"/>
        <v>0</v>
      </c>
      <c r="M31" s="189">
        <f t="shared" si="35"/>
        <v>0</v>
      </c>
      <c r="N31" s="189">
        <f t="shared" si="36"/>
        <v>0</v>
      </c>
      <c r="O31" s="515"/>
      <c r="P31" s="159"/>
    </row>
    <row r="32" spans="1:16">
      <c r="A32" s="178"/>
      <c r="B32" s="179" t="s">
        <v>369</v>
      </c>
      <c r="C32" s="189">
        <f t="shared" si="9"/>
        <v>0</v>
      </c>
      <c r="D32" s="188"/>
      <c r="E32" s="188"/>
      <c r="F32" s="188"/>
      <c r="G32" s="188"/>
      <c r="H32" s="188"/>
      <c r="I32" s="188"/>
      <c r="J32" s="188"/>
      <c r="K32" s="189">
        <f t="shared" si="33"/>
        <v>0</v>
      </c>
      <c r="L32" s="189">
        <f t="shared" si="34"/>
        <v>0</v>
      </c>
      <c r="M32" s="189">
        <f t="shared" si="35"/>
        <v>0</v>
      </c>
      <c r="N32" s="189">
        <f t="shared" si="36"/>
        <v>0</v>
      </c>
      <c r="O32" s="515"/>
      <c r="P32" s="159"/>
    </row>
    <row r="33" spans="1:16">
      <c r="A33" s="178"/>
      <c r="B33" s="179" t="s">
        <v>370</v>
      </c>
      <c r="C33" s="189">
        <f t="shared" si="9"/>
        <v>0</v>
      </c>
      <c r="D33" s="188"/>
      <c r="E33" s="188"/>
      <c r="F33" s="188"/>
      <c r="G33" s="188"/>
      <c r="H33" s="188"/>
      <c r="I33" s="188"/>
      <c r="J33" s="188"/>
      <c r="K33" s="189">
        <f t="shared" si="33"/>
        <v>0</v>
      </c>
      <c r="L33" s="189">
        <f t="shared" si="34"/>
        <v>0</v>
      </c>
      <c r="M33" s="189">
        <f t="shared" si="35"/>
        <v>0</v>
      </c>
      <c r="N33" s="189">
        <f t="shared" si="36"/>
        <v>0</v>
      </c>
      <c r="O33" s="515"/>
      <c r="P33" s="159"/>
    </row>
    <row r="34" spans="1:16" ht="25.5" customHeight="1">
      <c r="A34" s="176"/>
      <c r="B34" s="181"/>
      <c r="C34" s="181"/>
      <c r="D34" s="181"/>
      <c r="E34" s="181"/>
      <c r="F34" s="181"/>
      <c r="G34" s="181"/>
      <c r="H34" s="181"/>
      <c r="I34" s="181"/>
      <c r="J34" s="181"/>
      <c r="K34" s="513" t="s">
        <v>232</v>
      </c>
      <c r="L34" s="513"/>
      <c r="M34" s="181"/>
      <c r="N34" s="181"/>
      <c r="O34" s="181"/>
      <c r="P34" s="159"/>
    </row>
    <row r="35" spans="1:16">
      <c r="A35" s="174"/>
      <c r="B35" s="175"/>
      <c r="C35" s="175"/>
      <c r="D35" s="175"/>
      <c r="E35" s="175"/>
      <c r="F35" s="175"/>
      <c r="G35" s="175"/>
      <c r="H35" s="175"/>
      <c r="I35" s="175"/>
      <c r="J35" s="175"/>
      <c r="K35" s="175"/>
      <c r="L35" s="175"/>
      <c r="M35" s="175"/>
      <c r="N35" s="175"/>
      <c r="O35" s="175"/>
    </row>
    <row r="36" spans="1:16">
      <c r="A36" s="174"/>
      <c r="B36" s="175"/>
      <c r="C36" s="175"/>
      <c r="D36" s="175"/>
      <c r="E36" s="175"/>
      <c r="F36" s="175"/>
      <c r="G36" s="175"/>
      <c r="H36" s="175"/>
      <c r="I36" s="175"/>
      <c r="J36" s="175"/>
      <c r="K36" s="175"/>
      <c r="L36" s="175"/>
      <c r="M36" s="175"/>
      <c r="N36" s="175"/>
      <c r="O36" s="175"/>
    </row>
    <row r="37" spans="1:16">
      <c r="A37" s="174"/>
      <c r="B37" s="175"/>
      <c r="C37" s="175"/>
      <c r="D37" s="175"/>
      <c r="E37" s="175"/>
      <c r="F37" s="175"/>
      <c r="G37" s="175"/>
      <c r="H37" s="175"/>
      <c r="I37" s="175"/>
      <c r="J37" s="175"/>
      <c r="K37" s="175"/>
      <c r="L37" s="175"/>
      <c r="M37" s="175"/>
      <c r="N37" s="175"/>
      <c r="O37" s="175"/>
    </row>
    <row r="38" spans="1:16">
      <c r="A38" s="174"/>
      <c r="B38" s="175"/>
      <c r="C38" s="175"/>
      <c r="D38" s="175"/>
      <c r="E38" s="175"/>
      <c r="F38" s="175"/>
      <c r="G38" s="175"/>
      <c r="H38" s="175"/>
      <c r="I38" s="175"/>
      <c r="J38" s="175"/>
      <c r="K38" s="175"/>
      <c r="L38" s="175"/>
      <c r="M38" s="175"/>
      <c r="N38" s="175"/>
      <c r="O38" s="175"/>
    </row>
    <row r="39" spans="1:16">
      <c r="A39" s="174"/>
      <c r="B39" s="175"/>
      <c r="C39" s="175"/>
      <c r="D39" s="175"/>
      <c r="E39" s="175"/>
      <c r="F39" s="175"/>
      <c r="G39" s="175"/>
      <c r="H39" s="175"/>
      <c r="I39" s="175"/>
      <c r="J39" s="175"/>
      <c r="K39" s="175"/>
      <c r="L39" s="175"/>
      <c r="M39" s="175"/>
      <c r="N39" s="175"/>
      <c r="O39" s="175"/>
    </row>
    <row r="40" spans="1:16">
      <c r="A40" s="174"/>
      <c r="B40" s="175"/>
      <c r="C40" s="175"/>
      <c r="D40" s="175"/>
      <c r="E40" s="175"/>
      <c r="F40" s="175"/>
      <c r="G40" s="175"/>
      <c r="H40" s="175"/>
      <c r="I40" s="175"/>
      <c r="J40" s="175"/>
      <c r="K40" s="175"/>
      <c r="L40" s="175"/>
      <c r="M40" s="175"/>
      <c r="N40" s="175"/>
      <c r="O40" s="175"/>
    </row>
    <row r="41" spans="1:16">
      <c r="A41" s="174"/>
      <c r="B41" s="175"/>
      <c r="C41" s="175"/>
      <c r="D41" s="175"/>
      <c r="E41" s="175"/>
      <c r="F41" s="175"/>
      <c r="G41" s="175"/>
      <c r="H41" s="175"/>
      <c r="I41" s="175"/>
      <c r="J41" s="175"/>
      <c r="K41" s="175"/>
      <c r="L41" s="175"/>
      <c r="M41" s="175"/>
      <c r="N41" s="175"/>
      <c r="O41" s="175"/>
    </row>
    <row r="42" spans="1:16">
      <c r="A42" s="174"/>
      <c r="B42" s="175"/>
      <c r="C42" s="175"/>
      <c r="D42" s="175"/>
      <c r="E42" s="175"/>
      <c r="F42" s="175"/>
      <c r="G42" s="175"/>
      <c r="H42" s="175"/>
      <c r="I42" s="175"/>
      <c r="J42" s="175"/>
      <c r="K42" s="175"/>
      <c r="L42" s="175"/>
      <c r="M42" s="175"/>
      <c r="N42" s="175"/>
      <c r="O42" s="175"/>
    </row>
    <row r="43" spans="1:16">
      <c r="A43" s="174"/>
      <c r="B43" s="175"/>
      <c r="C43" s="175"/>
      <c r="D43" s="175"/>
      <c r="E43" s="175"/>
      <c r="F43" s="175"/>
      <c r="G43" s="175"/>
      <c r="H43" s="175"/>
      <c r="I43" s="175"/>
      <c r="J43" s="175"/>
      <c r="K43" s="175"/>
      <c r="L43" s="175"/>
      <c r="M43" s="175"/>
      <c r="N43" s="175"/>
      <c r="O43" s="175"/>
    </row>
  </sheetData>
  <mergeCells count="12">
    <mergeCell ref="K34:L34"/>
    <mergeCell ref="O8:O33"/>
    <mergeCell ref="N1:O1"/>
    <mergeCell ref="A2:O2"/>
    <mergeCell ref="N4:O4"/>
    <mergeCell ref="A5:A6"/>
    <mergeCell ref="B5:B6"/>
    <mergeCell ref="C5:F5"/>
    <mergeCell ref="G5:J5"/>
    <mergeCell ref="K5:N5"/>
    <mergeCell ref="O5:O6"/>
    <mergeCell ref="A3:O3"/>
  </mergeCells>
  <pageMargins left="0.25" right="0.25" top="0.75" bottom="0.75" header="0.3" footer="0.3"/>
  <pageSetup paperSize="9" scale="85"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8"/>
  <sheetViews>
    <sheetView workbookViewId="0">
      <selection activeCell="A3" sqref="A3:I3"/>
    </sheetView>
  </sheetViews>
  <sheetFormatPr defaultRowHeight="15.75"/>
  <cols>
    <col min="2" max="2" width="25.375" customWidth="1"/>
    <col min="3" max="3" width="16.25" customWidth="1"/>
    <col min="4" max="4" width="15.375" customWidth="1"/>
    <col min="5" max="5" width="9.375" customWidth="1"/>
    <col min="6" max="6" width="15.625" customWidth="1"/>
    <col min="8" max="8" width="14" customWidth="1"/>
  </cols>
  <sheetData>
    <row r="1" spans="1:9">
      <c r="A1" s="224"/>
      <c r="B1" s="225" t="str">
        <f>'PL05.Tiền đất'!B1</f>
        <v>UBND XÃ KỲ VĂN</v>
      </c>
      <c r="C1" s="211"/>
      <c r="D1" s="211"/>
      <c r="E1" s="211"/>
      <c r="F1" s="211"/>
      <c r="G1" s="211"/>
      <c r="H1" s="211"/>
      <c r="I1" s="212" t="s">
        <v>396</v>
      </c>
    </row>
    <row r="2" spans="1:9">
      <c r="A2" s="520" t="s">
        <v>414</v>
      </c>
      <c r="B2" s="520"/>
      <c r="C2" s="520"/>
      <c r="D2" s="520"/>
      <c r="E2" s="520"/>
      <c r="F2" s="520"/>
      <c r="G2" s="520"/>
      <c r="H2" s="520"/>
      <c r="I2" s="520"/>
    </row>
    <row r="3" spans="1:9">
      <c r="A3" s="594" t="str">
        <f>PL08.CTMTQG!A3</f>
        <v>(Kèm báo cáo số 204/BC-UBND ngày 24/8/2026 của UBND xã)</v>
      </c>
      <c r="B3" s="595"/>
      <c r="C3" s="595"/>
      <c r="D3" s="595"/>
      <c r="E3" s="595"/>
      <c r="F3" s="595"/>
      <c r="G3" s="595"/>
      <c r="H3" s="595"/>
      <c r="I3" s="595"/>
    </row>
    <row r="4" spans="1:9">
      <c r="A4" s="521" t="s">
        <v>331</v>
      </c>
      <c r="B4" s="523" t="s">
        <v>2</v>
      </c>
      <c r="C4" s="525" t="s">
        <v>397</v>
      </c>
      <c r="D4" s="526"/>
      <c r="E4" s="525" t="s">
        <v>398</v>
      </c>
      <c r="F4" s="526"/>
      <c r="G4" s="527"/>
      <c r="H4" s="523" t="s">
        <v>399</v>
      </c>
      <c r="I4" s="521" t="s">
        <v>3</v>
      </c>
    </row>
    <row r="5" spans="1:9" ht="39" customHeight="1">
      <c r="A5" s="522"/>
      <c r="B5" s="524"/>
      <c r="C5" s="213" t="s">
        <v>400</v>
      </c>
      <c r="D5" s="213" t="s">
        <v>401</v>
      </c>
      <c r="E5" s="214" t="s">
        <v>402</v>
      </c>
      <c r="F5" s="214" t="s">
        <v>403</v>
      </c>
      <c r="G5" s="214" t="s">
        <v>182</v>
      </c>
      <c r="H5" s="524"/>
      <c r="I5" s="522"/>
    </row>
    <row r="6" spans="1:9">
      <c r="A6" s="215" t="s">
        <v>208</v>
      </c>
      <c r="B6" s="216" t="s">
        <v>404</v>
      </c>
      <c r="C6" s="217"/>
      <c r="D6" s="217"/>
      <c r="E6" s="217"/>
      <c r="F6" s="217"/>
      <c r="G6" s="217"/>
      <c r="H6" s="217"/>
      <c r="I6" s="217"/>
    </row>
    <row r="7" spans="1:9">
      <c r="A7" s="218">
        <v>1</v>
      </c>
      <c r="B7" s="219" t="s">
        <v>405</v>
      </c>
      <c r="C7" s="217" t="s">
        <v>415</v>
      </c>
      <c r="D7" s="217" t="s">
        <v>418</v>
      </c>
      <c r="E7" s="217"/>
      <c r="F7" s="217" t="s">
        <v>421</v>
      </c>
      <c r="G7" s="217"/>
      <c r="H7" s="217">
        <v>6</v>
      </c>
      <c r="I7" s="217"/>
    </row>
    <row r="8" spans="1:9">
      <c r="A8" s="218">
        <v>2</v>
      </c>
      <c r="B8" s="219" t="s">
        <v>321</v>
      </c>
      <c r="C8" s="217" t="s">
        <v>416</v>
      </c>
      <c r="D8" s="217" t="s">
        <v>420</v>
      </c>
      <c r="E8" s="217"/>
      <c r="F8" s="217" t="s">
        <v>422</v>
      </c>
      <c r="G8" s="217"/>
      <c r="H8" s="217">
        <v>2</v>
      </c>
      <c r="I8" s="217"/>
    </row>
    <row r="9" spans="1:9">
      <c r="A9" s="218">
        <v>3</v>
      </c>
      <c r="B9" s="219" t="s">
        <v>406</v>
      </c>
      <c r="C9" s="217" t="s">
        <v>417</v>
      </c>
      <c r="D9" s="217" t="s">
        <v>419</v>
      </c>
      <c r="E9" s="217"/>
      <c r="F9" s="217" t="s">
        <v>423</v>
      </c>
      <c r="G9" s="217"/>
      <c r="H9" s="217">
        <v>1</v>
      </c>
      <c r="I9" s="217"/>
    </row>
    <row r="10" spans="1:9">
      <c r="A10" s="215" t="s">
        <v>209</v>
      </c>
      <c r="B10" s="216" t="s">
        <v>407</v>
      </c>
      <c r="C10" s="220"/>
      <c r="D10" s="220"/>
      <c r="E10" s="220"/>
      <c r="F10" s="220"/>
      <c r="G10" s="220"/>
      <c r="H10" s="220"/>
      <c r="I10" s="220"/>
    </row>
    <row r="11" spans="1:9">
      <c r="A11" s="221" t="s">
        <v>4</v>
      </c>
      <c r="B11" s="222" t="s">
        <v>408</v>
      </c>
      <c r="C11" s="223"/>
      <c r="D11" s="223"/>
      <c r="E11" s="223"/>
      <c r="F11" s="223"/>
      <c r="G11" s="223"/>
      <c r="H11" s="223"/>
      <c r="I11" s="223"/>
    </row>
    <row r="12" spans="1:9">
      <c r="A12" s="218">
        <v>1</v>
      </c>
      <c r="B12" s="219" t="s">
        <v>313</v>
      </c>
      <c r="C12" s="217" t="s">
        <v>437</v>
      </c>
      <c r="D12" s="217" t="s">
        <v>430</v>
      </c>
      <c r="E12" s="217"/>
      <c r="F12" s="217" t="s">
        <v>444</v>
      </c>
      <c r="G12" s="217"/>
      <c r="H12" s="217">
        <v>1</v>
      </c>
      <c r="I12" s="217"/>
    </row>
    <row r="13" spans="1:9">
      <c r="A13" s="218">
        <v>2</v>
      </c>
      <c r="B13" s="219" t="s">
        <v>314</v>
      </c>
      <c r="C13" s="217" t="s">
        <v>433</v>
      </c>
      <c r="D13" s="217" t="s">
        <v>430</v>
      </c>
      <c r="E13" s="217"/>
      <c r="F13" s="217" t="s">
        <v>434</v>
      </c>
      <c r="G13" s="217"/>
      <c r="H13" s="217">
        <v>1</v>
      </c>
      <c r="I13" s="217"/>
    </row>
    <row r="14" spans="1:9">
      <c r="A14" s="218">
        <v>3</v>
      </c>
      <c r="B14" s="219" t="s">
        <v>316</v>
      </c>
      <c r="C14" s="217" t="s">
        <v>435</v>
      </c>
      <c r="D14" s="217" t="s">
        <v>430</v>
      </c>
      <c r="E14" s="217"/>
      <c r="F14" s="217" t="s">
        <v>427</v>
      </c>
      <c r="G14" s="217"/>
      <c r="H14" s="217">
        <v>2</v>
      </c>
      <c r="I14" s="217"/>
    </row>
    <row r="15" spans="1:9">
      <c r="A15" s="218">
        <v>4</v>
      </c>
      <c r="B15" s="219" t="s">
        <v>319</v>
      </c>
      <c r="C15" s="217" t="s">
        <v>431</v>
      </c>
      <c r="D15" s="217" t="s">
        <v>430</v>
      </c>
      <c r="E15" s="217"/>
      <c r="F15" s="217" t="s">
        <v>432</v>
      </c>
      <c r="G15" s="217"/>
      <c r="H15" s="217">
        <v>1</v>
      </c>
      <c r="I15" s="217"/>
    </row>
    <row r="16" spans="1:9">
      <c r="A16" s="218">
        <v>5</v>
      </c>
      <c r="B16" s="219" t="s">
        <v>428</v>
      </c>
      <c r="C16" s="217" t="s">
        <v>441</v>
      </c>
      <c r="D16" s="217" t="s">
        <v>430</v>
      </c>
      <c r="E16" s="217"/>
      <c r="F16" s="217" t="s">
        <v>442</v>
      </c>
      <c r="G16" s="217"/>
      <c r="H16" s="217">
        <v>3</v>
      </c>
      <c r="I16" s="217"/>
    </row>
    <row r="17" spans="1:9">
      <c r="A17" s="218">
        <v>6</v>
      </c>
      <c r="B17" s="219" t="s">
        <v>429</v>
      </c>
      <c r="C17" s="217" t="s">
        <v>436</v>
      </c>
      <c r="D17" s="217" t="s">
        <v>430</v>
      </c>
      <c r="E17" s="217"/>
      <c r="F17" s="217" t="s">
        <v>443</v>
      </c>
      <c r="G17" s="217"/>
      <c r="H17" s="217">
        <v>1</v>
      </c>
      <c r="I17" s="217"/>
    </row>
    <row r="18" spans="1:9">
      <c r="A18" s="221" t="s">
        <v>23</v>
      </c>
      <c r="B18" s="222" t="s">
        <v>409</v>
      </c>
      <c r="C18" s="223"/>
      <c r="D18" s="217"/>
      <c r="E18" s="223"/>
      <c r="F18" s="223"/>
      <c r="G18" s="223"/>
      <c r="H18" s="223"/>
      <c r="I18" s="223"/>
    </row>
    <row r="19" spans="1:9">
      <c r="A19" s="218">
        <v>1</v>
      </c>
      <c r="B19" s="219" t="s">
        <v>410</v>
      </c>
      <c r="C19" s="217" t="s">
        <v>424</v>
      </c>
      <c r="D19" s="217" t="s">
        <v>425</v>
      </c>
      <c r="E19" s="217"/>
      <c r="F19" s="217" t="s">
        <v>426</v>
      </c>
      <c r="G19" s="217"/>
      <c r="H19" s="217">
        <v>0</v>
      </c>
      <c r="I19" s="217" t="s">
        <v>440</v>
      </c>
    </row>
    <row r="20" spans="1:9">
      <c r="A20" s="221" t="s">
        <v>25</v>
      </c>
      <c r="B20" s="222" t="s">
        <v>411</v>
      </c>
      <c r="C20" s="223"/>
      <c r="D20" s="223"/>
      <c r="E20" s="223"/>
      <c r="F20" s="223"/>
      <c r="G20" s="223"/>
      <c r="H20" s="223"/>
      <c r="I20" s="223"/>
    </row>
    <row r="21" spans="1:9">
      <c r="A21" s="218">
        <v>1</v>
      </c>
      <c r="B21" s="219" t="s">
        <v>412</v>
      </c>
      <c r="C21" s="217" t="s">
        <v>438</v>
      </c>
      <c r="D21" s="217" t="s">
        <v>439</v>
      </c>
      <c r="E21" s="217"/>
      <c r="F21" s="217" t="s">
        <v>427</v>
      </c>
      <c r="G21" s="217"/>
      <c r="H21" s="217">
        <v>0</v>
      </c>
      <c r="I21" s="217" t="s">
        <v>440</v>
      </c>
    </row>
    <row r="22" spans="1:9">
      <c r="A22" s="221" t="s">
        <v>27</v>
      </c>
      <c r="B22" s="222" t="s">
        <v>413</v>
      </c>
      <c r="C22" s="223"/>
      <c r="D22" s="223"/>
      <c r="E22" s="223"/>
      <c r="F22" s="223"/>
      <c r="G22" s="223"/>
      <c r="H22" s="223"/>
      <c r="I22" s="223"/>
    </row>
    <row r="23" spans="1:9">
      <c r="A23" s="218"/>
      <c r="B23" s="219"/>
      <c r="C23" s="217"/>
      <c r="D23" s="217"/>
      <c r="E23" s="217"/>
      <c r="F23" s="217"/>
      <c r="G23" s="217"/>
      <c r="H23" s="217"/>
      <c r="I23" s="217"/>
    </row>
    <row r="24" spans="1:9">
      <c r="A24" s="209"/>
      <c r="B24" s="210"/>
      <c r="C24" s="211"/>
      <c r="D24" s="211"/>
      <c r="E24" s="211"/>
      <c r="F24" s="211"/>
      <c r="G24" s="211" t="s">
        <v>232</v>
      </c>
      <c r="H24" s="211"/>
      <c r="I24" s="211"/>
    </row>
    <row r="25" spans="1:9">
      <c r="A25" s="209"/>
      <c r="B25" s="210"/>
      <c r="C25" s="211"/>
      <c r="D25" s="211"/>
      <c r="E25" s="211"/>
      <c r="F25" s="211"/>
      <c r="G25" s="211"/>
      <c r="H25" s="211"/>
      <c r="I25" s="211"/>
    </row>
    <row r="26" spans="1:9">
      <c r="A26" s="209"/>
      <c r="B26" s="210"/>
      <c r="C26" s="211"/>
      <c r="D26" s="211"/>
      <c r="E26" s="211"/>
      <c r="F26" s="211"/>
      <c r="G26" s="211"/>
      <c r="H26" s="211"/>
      <c r="I26" s="211"/>
    </row>
    <row r="27" spans="1:9">
      <c r="A27" s="209"/>
      <c r="B27" s="210"/>
      <c r="C27" s="211"/>
      <c r="D27" s="211"/>
      <c r="E27" s="211"/>
      <c r="F27" s="211"/>
      <c r="G27" s="211"/>
      <c r="H27" s="211"/>
      <c r="I27" s="211"/>
    </row>
    <row r="28" spans="1:9">
      <c r="A28" s="209"/>
      <c r="B28" s="210"/>
      <c r="C28" s="211"/>
      <c r="D28" s="211"/>
      <c r="E28" s="211"/>
      <c r="F28" s="211"/>
      <c r="G28" s="211"/>
      <c r="H28" s="211"/>
      <c r="I28" s="211"/>
    </row>
    <row r="29" spans="1:9">
      <c r="A29" s="209"/>
      <c r="B29" s="210"/>
      <c r="C29" s="211"/>
      <c r="D29" s="211"/>
      <c r="E29" s="211"/>
      <c r="F29" s="211"/>
      <c r="G29" s="211"/>
      <c r="H29" s="211"/>
      <c r="I29" s="211"/>
    </row>
    <row r="30" spans="1:9">
      <c r="A30" s="209"/>
      <c r="B30" s="210"/>
      <c r="C30" s="211"/>
      <c r="D30" s="211"/>
      <c r="E30" s="211"/>
      <c r="F30" s="211"/>
      <c r="G30" s="211"/>
      <c r="H30" s="211"/>
      <c r="I30" s="211"/>
    </row>
    <row r="31" spans="1:9">
      <c r="A31" s="209"/>
      <c r="B31" s="210"/>
      <c r="C31" s="211"/>
      <c r="D31" s="211"/>
      <c r="E31" s="211"/>
      <c r="F31" s="211"/>
      <c r="G31" s="211"/>
      <c r="H31" s="211"/>
      <c r="I31" s="211"/>
    </row>
    <row r="32" spans="1:9">
      <c r="A32" s="209"/>
      <c r="B32" s="210"/>
      <c r="C32" s="211"/>
      <c r="D32" s="211"/>
      <c r="E32" s="211"/>
      <c r="F32" s="211"/>
      <c r="G32" s="211"/>
      <c r="H32" s="211"/>
      <c r="I32" s="211"/>
    </row>
    <row r="33" spans="1:9">
      <c r="A33" s="209"/>
      <c r="B33" s="210"/>
      <c r="C33" s="211"/>
      <c r="D33" s="211"/>
      <c r="E33" s="211"/>
      <c r="F33" s="211"/>
      <c r="G33" s="211"/>
      <c r="H33" s="211"/>
      <c r="I33" s="211"/>
    </row>
    <row r="34" spans="1:9">
      <c r="A34" s="209"/>
      <c r="B34" s="210"/>
      <c r="C34" s="211"/>
      <c r="D34" s="211"/>
      <c r="E34" s="211"/>
      <c r="F34" s="211"/>
      <c r="G34" s="211"/>
      <c r="H34" s="211"/>
      <c r="I34" s="211"/>
    </row>
    <row r="35" spans="1:9">
      <c r="A35" s="209"/>
      <c r="B35" s="210"/>
      <c r="C35" s="211"/>
      <c r="D35" s="211"/>
      <c r="E35" s="211"/>
      <c r="F35" s="211"/>
      <c r="G35" s="211"/>
      <c r="H35" s="211"/>
      <c r="I35" s="211"/>
    </row>
    <row r="36" spans="1:9">
      <c r="A36" s="209"/>
      <c r="B36" s="210"/>
      <c r="C36" s="211"/>
      <c r="D36" s="211"/>
      <c r="E36" s="211"/>
      <c r="F36" s="211"/>
      <c r="G36" s="211"/>
      <c r="H36" s="211"/>
      <c r="I36" s="211"/>
    </row>
    <row r="37" spans="1:9">
      <c r="A37" s="209"/>
      <c r="B37" s="210"/>
      <c r="C37" s="211"/>
      <c r="D37" s="211"/>
      <c r="E37" s="211"/>
      <c r="F37" s="211"/>
      <c r="G37" s="211"/>
      <c r="H37" s="211"/>
      <c r="I37" s="211"/>
    </row>
    <row r="38" spans="1:9">
      <c r="A38" s="209"/>
      <c r="B38" s="210"/>
      <c r="C38" s="211"/>
      <c r="D38" s="211"/>
      <c r="E38" s="211"/>
      <c r="F38" s="211"/>
      <c r="G38" s="211"/>
      <c r="H38" s="211"/>
      <c r="I38" s="211"/>
    </row>
    <row r="39" spans="1:9">
      <c r="A39" s="209"/>
      <c r="B39" s="210"/>
      <c r="C39" s="211"/>
      <c r="D39" s="211"/>
      <c r="E39" s="211"/>
      <c r="F39" s="211"/>
      <c r="G39" s="211"/>
      <c r="H39" s="211"/>
      <c r="I39" s="211"/>
    </row>
    <row r="40" spans="1:9">
      <c r="A40" s="209"/>
      <c r="B40" s="210"/>
      <c r="C40" s="211"/>
      <c r="D40" s="211"/>
      <c r="E40" s="211"/>
      <c r="F40" s="211"/>
      <c r="G40" s="211"/>
      <c r="H40" s="211"/>
      <c r="I40" s="211"/>
    </row>
    <row r="41" spans="1:9">
      <c r="A41" s="209"/>
      <c r="B41" s="210"/>
      <c r="C41" s="211"/>
      <c r="D41" s="211"/>
      <c r="E41" s="211"/>
      <c r="F41" s="211"/>
      <c r="G41" s="211"/>
      <c r="H41" s="211"/>
      <c r="I41" s="211"/>
    </row>
    <row r="42" spans="1:9">
      <c r="A42" s="209"/>
      <c r="B42" s="210"/>
      <c r="C42" s="211"/>
      <c r="D42" s="211"/>
      <c r="E42" s="211"/>
      <c r="F42" s="211"/>
      <c r="G42" s="211"/>
      <c r="H42" s="211"/>
      <c r="I42" s="211"/>
    </row>
    <row r="43" spans="1:9">
      <c r="A43" s="209"/>
      <c r="B43" s="210"/>
      <c r="C43" s="211"/>
      <c r="D43" s="211"/>
      <c r="E43" s="211"/>
      <c r="F43" s="211"/>
      <c r="G43" s="211"/>
      <c r="H43" s="211"/>
      <c r="I43" s="211"/>
    </row>
    <row r="44" spans="1:9">
      <c r="A44" s="209"/>
      <c r="B44" s="210"/>
      <c r="C44" s="211"/>
      <c r="D44" s="211"/>
      <c r="E44" s="211"/>
      <c r="F44" s="211"/>
      <c r="G44" s="211"/>
      <c r="H44" s="211"/>
      <c r="I44" s="211"/>
    </row>
    <row r="45" spans="1:9">
      <c r="A45" s="209"/>
      <c r="B45" s="210"/>
      <c r="C45" s="211"/>
      <c r="D45" s="211"/>
      <c r="E45" s="211"/>
      <c r="F45" s="211"/>
      <c r="G45" s="211"/>
      <c r="H45" s="211"/>
      <c r="I45" s="211"/>
    </row>
    <row r="46" spans="1:9">
      <c r="A46" s="209"/>
      <c r="B46" s="210"/>
      <c r="C46" s="211"/>
      <c r="D46" s="211"/>
      <c r="E46" s="211"/>
      <c r="F46" s="211"/>
      <c r="G46" s="211"/>
      <c r="H46" s="211"/>
      <c r="I46" s="211"/>
    </row>
    <row r="47" spans="1:9">
      <c r="A47" s="209"/>
      <c r="B47" s="210"/>
      <c r="C47" s="211"/>
      <c r="D47" s="211"/>
      <c r="E47" s="211"/>
      <c r="F47" s="211"/>
      <c r="G47" s="211"/>
      <c r="H47" s="211"/>
      <c r="I47" s="211"/>
    </row>
    <row r="48" spans="1:9">
      <c r="A48" s="209"/>
      <c r="B48" s="210"/>
      <c r="C48" s="211"/>
      <c r="D48" s="211"/>
      <c r="E48" s="211"/>
      <c r="F48" s="211"/>
      <c r="G48" s="211"/>
      <c r="H48" s="211"/>
      <c r="I48" s="211"/>
    </row>
  </sheetData>
  <mergeCells count="8">
    <mergeCell ref="A2:I2"/>
    <mergeCell ref="A4:A5"/>
    <mergeCell ref="B4:B5"/>
    <mergeCell ref="C4:D4"/>
    <mergeCell ref="E4:G4"/>
    <mergeCell ref="H4:H5"/>
    <mergeCell ref="I4:I5"/>
    <mergeCell ref="A3:I3"/>
  </mergeCells>
  <pageMargins left="0.25" right="0.25" top="0.75" bottom="0.75" header="0.3" footer="0.3"/>
  <pageSetup scale="7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vt:i4>
      </vt:variant>
    </vt:vector>
  </HeadingPairs>
  <TitlesOfParts>
    <vt:vector size="17" baseType="lpstr">
      <vt:lpstr>Thu 2026</vt:lpstr>
      <vt:lpstr>PL01.Thu nội địa</vt:lpstr>
      <vt:lpstr>PL02.Thu chuyển nguồn</vt:lpstr>
      <vt:lpstr>PL03.Thu kết dư</vt:lpstr>
      <vt:lpstr>PL04.Dự toán chi cấp xã </vt:lpstr>
      <vt:lpstr>PL05.Tiền đất</vt:lpstr>
      <vt:lpstr>PL07.Tiết kiệm chi</vt:lpstr>
      <vt:lpstr>PL08.CTMTQG</vt:lpstr>
      <vt:lpstr>PL09.Bộ máy KTTC</vt:lpstr>
      <vt:lpstr>PL10.ĐTC</vt:lpstr>
      <vt:lpstr>PL11.Quản lý TSC</vt:lpstr>
      <vt:lpstr>PL12.Thiết bị</vt:lpstr>
      <vt:lpstr>PL13.Cải tạo,sc</vt:lpstr>
      <vt:lpstr>PL14.Dự án ngoài NS</vt:lpstr>
      <vt:lpstr>PL15.DA tồn đọng</vt:lpstr>
      <vt:lpstr>'PL05.Tiền đất'!Print_Titles</vt:lpstr>
      <vt:lpstr>'PL14.Dự án ngoài NS'!Print_Titles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TRAN HANG</cp:lastModifiedBy>
  <cp:lastPrinted>2026-08-24T01:14:31Z</cp:lastPrinted>
  <dcterms:created xsi:type="dcterms:W3CDTF">2026-06-26T10:18:38Z</dcterms:created>
  <dcterms:modified xsi:type="dcterms:W3CDTF">2026-08-24T02:12:52Z</dcterms:modified>
</cp:coreProperties>
</file>