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245"/>
  </bookViews>
  <sheets>
    <sheet name="MAU 01" sheetId="1" r:id="rId1"/>
    <sheet name="MAU 02" sheetId="6" r:id="rId2"/>
    <sheet name="MAU 03" sheetId="3" r:id="rId3"/>
    <sheet name="MAU O4" sheetId="4" r:id="rId4"/>
    <sheet name="MAU 05" sheetId="8" state="hidden" r:id="rId5"/>
    <sheet name="m2 dp" sheetId="9" state="hidden" r:id="rId6"/>
    <sheet name="m2 đc" sheetId="10" state="hidden" r:id="rId7"/>
  </sheets>
  <definedNames>
    <definedName name="chuong_pl_1" localSheetId="0">'MAU 01'!$A$1</definedName>
    <definedName name="chuong_pl_1_name" localSheetId="0">'MAU 01'!$A$4</definedName>
    <definedName name="chuong_pl_2" localSheetId="1">'MAU 02'!$A$1</definedName>
    <definedName name="chuong_pl_2_name" localSheetId="1">'MAU 02'!$A$4</definedName>
    <definedName name="chuong_pl_3" localSheetId="2">'MAU 03'!$A$2</definedName>
    <definedName name="chuong_pl_3_name" localSheetId="2">'MAU 03'!$A$5</definedName>
    <definedName name="chuong_pl_4" localSheetId="3">'MAU O4'!$A$2</definedName>
    <definedName name="chuong_pl_4_name" localSheetId="3">'MAU O4'!$A$5</definedName>
    <definedName name="_xlnm.Print_Area" localSheetId="5">'m2 dp'!$A$1:$P$36</definedName>
    <definedName name="_xlnm.Print_Area" localSheetId="0">'MAU 01'!$A$1:$AC$39</definedName>
    <definedName name="_xlnm.Print_Area" localSheetId="1">'MAU 02'!$A$1:$Q$35</definedName>
    <definedName name="_xlnm.Print_Area" localSheetId="2">'MAU 03'!$A$4:$J$28</definedName>
    <definedName name="_xlnm.Print_Area" localSheetId="3">'MAU O4'!$A$1:$U$33</definedName>
    <definedName name="_xlnm.Print_Titles" localSheetId="5">'m2 dp'!$7:$11</definedName>
  </definedNames>
  <calcPr calcId="144525"/>
</workbook>
</file>

<file path=xl/calcChain.xml><?xml version="1.0" encoding="utf-8"?>
<calcChain xmlns="http://schemas.openxmlformats.org/spreadsheetml/2006/main">
  <c r="Z38" i="1" l="1"/>
  <c r="S34" i="4" l="1"/>
  <c r="H26" i="3"/>
  <c r="O32" i="6"/>
  <c r="AB40" i="6"/>
  <c r="AB40" i="4"/>
  <c r="AA35" i="1" l="1"/>
  <c r="AB35" i="1"/>
  <c r="Z35" i="1"/>
  <c r="AA34" i="1"/>
  <c r="AB34" i="1"/>
  <c r="Z34" i="1"/>
  <c r="O13" i="6"/>
  <c r="P13" i="6"/>
  <c r="O14" i="6"/>
  <c r="P14" i="6"/>
  <c r="O16" i="6"/>
  <c r="P16" i="6"/>
  <c r="O17" i="6"/>
  <c r="P17" i="6"/>
  <c r="O18" i="6"/>
  <c r="P18" i="6"/>
  <c r="O19" i="6"/>
  <c r="P19" i="6"/>
  <c r="O20" i="6"/>
  <c r="P20" i="6"/>
  <c r="O21" i="6"/>
  <c r="P21" i="6"/>
  <c r="O22" i="6"/>
  <c r="P22" i="6"/>
  <c r="O23" i="6"/>
  <c r="P23" i="6"/>
  <c r="O24" i="6"/>
  <c r="P24" i="6"/>
  <c r="O25" i="6"/>
  <c r="P25" i="6"/>
  <c r="O26" i="6"/>
  <c r="P26" i="6"/>
  <c r="O27" i="6"/>
  <c r="P27" i="6"/>
  <c r="O28" i="6"/>
  <c r="P28" i="6"/>
  <c r="O30" i="6"/>
  <c r="P30" i="6"/>
  <c r="P12" i="6"/>
  <c r="O12" i="6"/>
  <c r="H25" i="3"/>
  <c r="I25" i="3"/>
  <c r="H14" i="3"/>
  <c r="I14" i="3"/>
  <c r="H15" i="3"/>
  <c r="I15" i="3"/>
  <c r="H16" i="3"/>
  <c r="I16" i="3"/>
  <c r="H17" i="3"/>
  <c r="I17" i="3"/>
  <c r="H18" i="3"/>
  <c r="I18" i="3"/>
  <c r="H19" i="3"/>
  <c r="I19" i="3"/>
  <c r="H20" i="3"/>
  <c r="I20" i="3"/>
  <c r="H21" i="3"/>
  <c r="I21" i="3"/>
  <c r="H22" i="3"/>
  <c r="I22" i="3"/>
  <c r="H23" i="3"/>
  <c r="I23" i="3"/>
  <c r="H24" i="3"/>
  <c r="I24" i="3"/>
  <c r="I13" i="3"/>
  <c r="H13" i="3"/>
  <c r="T30" i="4"/>
  <c r="U30" i="4"/>
  <c r="T14" i="4"/>
  <c r="U14" i="4"/>
  <c r="T15" i="4"/>
  <c r="U15" i="4"/>
  <c r="T16" i="4"/>
  <c r="U16" i="4"/>
  <c r="T17" i="4"/>
  <c r="U17" i="4"/>
  <c r="T18" i="4"/>
  <c r="U18" i="4"/>
  <c r="T19" i="4"/>
  <c r="U19" i="4"/>
  <c r="T20" i="4"/>
  <c r="U20" i="4"/>
  <c r="T21" i="4"/>
  <c r="U21" i="4"/>
  <c r="T22" i="4"/>
  <c r="U22" i="4"/>
  <c r="T23" i="4"/>
  <c r="U23" i="4"/>
  <c r="T24" i="4"/>
  <c r="U24" i="4"/>
  <c r="T25" i="4"/>
  <c r="U25" i="4"/>
  <c r="T26" i="4"/>
  <c r="U26" i="4"/>
  <c r="T27" i="4"/>
  <c r="U27" i="4"/>
  <c r="T28" i="4"/>
  <c r="U28" i="4"/>
  <c r="T29" i="4"/>
  <c r="U29" i="4"/>
  <c r="U13" i="4"/>
  <c r="T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13" i="4"/>
  <c r="C21" i="6" l="1"/>
  <c r="C22" i="6"/>
  <c r="C23" i="6"/>
  <c r="C30" i="6"/>
  <c r="C12" i="6"/>
  <c r="C14" i="3"/>
  <c r="C15" i="3"/>
  <c r="G14" i="3"/>
  <c r="G15" i="3"/>
  <c r="G16" i="3"/>
  <c r="C16" i="3" s="1"/>
  <c r="G17" i="3"/>
  <c r="C17" i="3" s="1"/>
  <c r="G18" i="3"/>
  <c r="C18" i="3" s="1"/>
  <c r="G19" i="3"/>
  <c r="C19" i="3" s="1"/>
  <c r="G20" i="3"/>
  <c r="C20" i="3" s="1"/>
  <c r="G21" i="3"/>
  <c r="C21" i="3" s="1"/>
  <c r="G22" i="3"/>
  <c r="C22" i="3" s="1"/>
  <c r="G23" i="3"/>
  <c r="C23" i="3" s="1"/>
  <c r="G24" i="3"/>
  <c r="C24" i="3" s="1"/>
  <c r="G13" i="3"/>
  <c r="C13" i="3" s="1"/>
  <c r="N13" i="6"/>
  <c r="C13" i="6" s="1"/>
  <c r="N14" i="6"/>
  <c r="C14" i="6" s="1"/>
  <c r="N15" i="6"/>
  <c r="N16" i="6"/>
  <c r="C16" i="6" s="1"/>
  <c r="N17" i="6"/>
  <c r="C17" i="6" s="1"/>
  <c r="N18" i="6"/>
  <c r="C18" i="6" s="1"/>
  <c r="N19" i="6"/>
  <c r="C19" i="6" s="1"/>
  <c r="N20" i="6"/>
  <c r="C20" i="6" s="1"/>
  <c r="N21" i="6"/>
  <c r="N22" i="6"/>
  <c r="N23" i="6"/>
  <c r="N24" i="6"/>
  <c r="C24" i="6" s="1"/>
  <c r="N25" i="6"/>
  <c r="C25" i="6" s="1"/>
  <c r="N26" i="6"/>
  <c r="C26" i="6" s="1"/>
  <c r="N27" i="6"/>
  <c r="C27" i="6" s="1"/>
  <c r="N28" i="6"/>
  <c r="C28" i="6" s="1"/>
  <c r="N29" i="6"/>
  <c r="N30" i="6"/>
  <c r="N12" i="6"/>
  <c r="Z14" i="1"/>
  <c r="C14" i="1" s="1"/>
  <c r="Z15" i="1"/>
  <c r="C15" i="1" s="1"/>
  <c r="Z16" i="1"/>
  <c r="C16" i="1" s="1"/>
  <c r="Z17" i="1"/>
  <c r="C17" i="1" s="1"/>
  <c r="Z18" i="1"/>
  <c r="C18" i="1" s="1"/>
  <c r="Z19" i="1"/>
  <c r="C19" i="1" s="1"/>
  <c r="Z20" i="1"/>
  <c r="C20" i="1" s="1"/>
  <c r="Z21" i="1"/>
  <c r="C21" i="1" s="1"/>
  <c r="Z22" i="1"/>
  <c r="C22" i="1" s="1"/>
  <c r="Z23" i="1"/>
  <c r="C23" i="1" s="1"/>
  <c r="Z24" i="1"/>
  <c r="C24" i="1" s="1"/>
  <c r="Z25" i="1"/>
  <c r="C25" i="1" s="1"/>
  <c r="Z26" i="1"/>
  <c r="C26" i="1" s="1"/>
  <c r="Z27" i="1"/>
  <c r="C27" i="1" s="1"/>
  <c r="Z28" i="1"/>
  <c r="C28" i="1" s="1"/>
  <c r="Z29" i="1"/>
  <c r="C29" i="1" s="1"/>
  <c r="Z30" i="1"/>
  <c r="C30" i="1" s="1"/>
  <c r="Z31" i="1"/>
  <c r="C31" i="1" s="1"/>
  <c r="Z13" i="1"/>
  <c r="C13" i="1" s="1"/>
  <c r="C29" i="6" l="1"/>
  <c r="P29" i="6"/>
  <c r="O29" i="6"/>
  <c r="C15" i="6"/>
  <c r="O15" i="6"/>
  <c r="O31" i="6" s="1"/>
  <c r="AA33" i="1" s="1"/>
  <c r="P15" i="6"/>
  <c r="P31" i="6" s="1"/>
  <c r="AB33" i="1" s="1"/>
  <c r="Z32" i="1"/>
  <c r="AB14" i="1"/>
  <c r="AA14" i="1"/>
  <c r="AB22" i="1"/>
  <c r="AA22" i="1"/>
  <c r="AA28" i="1"/>
  <c r="AB28" i="1"/>
  <c r="AA27" i="1"/>
  <c r="AB27" i="1"/>
  <c r="AA19" i="1"/>
  <c r="AB19" i="1"/>
  <c r="AA21" i="1"/>
  <c r="AB21" i="1"/>
  <c r="AA20" i="1"/>
  <c r="AB20" i="1"/>
  <c r="AB26" i="1"/>
  <c r="AA26" i="1"/>
  <c r="AB18" i="1"/>
  <c r="AA18" i="1"/>
  <c r="AB13" i="1"/>
  <c r="AA13" i="1"/>
  <c r="AB17" i="1"/>
  <c r="AA17" i="1"/>
  <c r="AA31" i="1"/>
  <c r="AB31" i="1"/>
  <c r="AA24" i="1"/>
  <c r="AB24" i="1"/>
  <c r="AA16" i="1"/>
  <c r="AB16" i="1"/>
  <c r="AB29" i="1"/>
  <c r="AA29" i="1"/>
  <c r="AA25" i="1"/>
  <c r="AB25" i="1"/>
  <c r="AA30" i="1"/>
  <c r="AB30" i="1"/>
  <c r="AA23" i="1"/>
  <c r="AB23" i="1"/>
  <c r="AA15" i="1"/>
  <c r="AB15" i="1"/>
  <c r="AB39" i="1" l="1"/>
  <c r="S35" i="4" s="1"/>
  <c r="AB32" i="1"/>
  <c r="AB36" i="1" s="1"/>
  <c r="AA32" i="1"/>
  <c r="AA36" i="1" s="1"/>
  <c r="C13" i="4" l="1"/>
  <c r="Y32" i="1" l="1"/>
  <c r="C32" i="1"/>
  <c r="H32" i="1" l="1"/>
  <c r="L39" i="10" l="1"/>
  <c r="L38" i="10"/>
  <c r="L37" i="10"/>
  <c r="L36" i="10"/>
  <c r="G38" i="10"/>
  <c r="E34" i="10"/>
  <c r="G37" i="10"/>
  <c r="K13" i="10"/>
  <c r="K19" i="10"/>
  <c r="K14" i="10"/>
  <c r="K15" i="10"/>
  <c r="K16" i="10"/>
  <c r="K32" i="10" s="1"/>
  <c r="K17" i="10"/>
  <c r="K18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I12" i="10"/>
  <c r="I13" i="10"/>
  <c r="I14" i="10"/>
  <c r="I15" i="10"/>
  <c r="I16" i="10"/>
  <c r="I17" i="10"/>
  <c r="I18" i="10"/>
  <c r="I19" i="10"/>
  <c r="I20" i="10"/>
  <c r="I21" i="10"/>
  <c r="I22" i="10"/>
  <c r="I23" i="10"/>
  <c r="I24" i="10"/>
  <c r="I25" i="10"/>
  <c r="I26" i="10"/>
  <c r="I27" i="10"/>
  <c r="I28" i="10"/>
  <c r="I29" i="10"/>
  <c r="I30" i="10"/>
  <c r="I31" i="10"/>
  <c r="H32" i="10"/>
  <c r="J32" i="10"/>
  <c r="R32" i="10"/>
  <c r="Q32" i="10"/>
  <c r="P32" i="10"/>
  <c r="O32" i="10"/>
  <c r="M32" i="10"/>
  <c r="L32" i="10"/>
  <c r="G32" i="10"/>
  <c r="E35" i="10" s="1"/>
  <c r="F32" i="10"/>
  <c r="S31" i="10"/>
  <c r="C31" i="10" s="1"/>
  <c r="D31" i="10"/>
  <c r="S30" i="10"/>
  <c r="C30" i="10" s="1"/>
  <c r="D30" i="10"/>
  <c r="S29" i="10"/>
  <c r="D29" i="10"/>
  <c r="C29" i="10"/>
  <c r="S28" i="10"/>
  <c r="C28" i="10" s="1"/>
  <c r="D28" i="10"/>
  <c r="S27" i="10"/>
  <c r="C27" i="10" s="1"/>
  <c r="D27" i="10"/>
  <c r="N26" i="10"/>
  <c r="E26" i="10"/>
  <c r="D26" i="10" s="1"/>
  <c r="S25" i="10"/>
  <c r="D25" i="10"/>
  <c r="C25" i="10"/>
  <c r="N24" i="10"/>
  <c r="N32" i="10" s="1"/>
  <c r="E24" i="10"/>
  <c r="D24" i="10" s="1"/>
  <c r="S23" i="10"/>
  <c r="D23" i="10"/>
  <c r="C23" i="10"/>
  <c r="S22" i="10"/>
  <c r="D22" i="10"/>
  <c r="C22" i="10"/>
  <c r="E21" i="10"/>
  <c r="D21" i="10" s="1"/>
  <c r="E20" i="10"/>
  <c r="D20" i="10" s="1"/>
  <c r="S19" i="10"/>
  <c r="C19" i="10" s="1"/>
  <c r="D19" i="10"/>
  <c r="S18" i="10"/>
  <c r="D18" i="10"/>
  <c r="C18" i="10"/>
  <c r="S17" i="10"/>
  <c r="C17" i="10" s="1"/>
  <c r="D17" i="10"/>
  <c r="S16" i="10"/>
  <c r="D16" i="10"/>
  <c r="C16" i="10"/>
  <c r="S15" i="10"/>
  <c r="D15" i="10"/>
  <c r="C15" i="10"/>
  <c r="S14" i="10"/>
  <c r="C14" i="10" s="1"/>
  <c r="N14" i="10"/>
  <c r="D14" i="10" s="1"/>
  <c r="S13" i="10"/>
  <c r="D13" i="10"/>
  <c r="C13" i="10"/>
  <c r="S12" i="10"/>
  <c r="C12" i="10" s="1"/>
  <c r="D12" i="10"/>
  <c r="A6" i="10"/>
  <c r="A5" i="10"/>
  <c r="G39" i="10" l="1"/>
  <c r="I32" i="10"/>
  <c r="S21" i="10"/>
  <c r="C21" i="10" s="1"/>
  <c r="E32" i="10"/>
  <c r="E33" i="10" s="1"/>
  <c r="E36" i="10"/>
  <c r="D32" i="10"/>
  <c r="S20" i="10"/>
  <c r="C20" i="10" s="1"/>
  <c r="C32" i="10" s="1"/>
  <c r="S26" i="10"/>
  <c r="C26" i="10" s="1"/>
  <c r="S24" i="10"/>
  <c r="C24" i="10" s="1"/>
  <c r="S32" i="10"/>
  <c r="E39" i="10" l="1"/>
  <c r="C33" i="10"/>
  <c r="U32" i="10"/>
  <c r="Q32" i="9" l="1"/>
  <c r="C12" i="9"/>
  <c r="E35" i="9" l="1"/>
  <c r="N32" i="9"/>
  <c r="M32" i="9"/>
  <c r="L32" i="9"/>
  <c r="K32" i="9"/>
  <c r="I32" i="9"/>
  <c r="H32" i="9"/>
  <c r="G32" i="9"/>
  <c r="F32" i="9"/>
  <c r="O31" i="9"/>
  <c r="C31" i="9" s="1"/>
  <c r="D31" i="9"/>
  <c r="O30" i="9"/>
  <c r="C30" i="9" s="1"/>
  <c r="D30" i="9"/>
  <c r="O29" i="9"/>
  <c r="C29" i="9" s="1"/>
  <c r="D29" i="9"/>
  <c r="O28" i="9"/>
  <c r="C28" i="9" s="1"/>
  <c r="D28" i="9"/>
  <c r="O27" i="9"/>
  <c r="C27" i="9" s="1"/>
  <c r="D27" i="9"/>
  <c r="D26" i="9"/>
  <c r="O25" i="9"/>
  <c r="C25" i="9" s="1"/>
  <c r="D25" i="9"/>
  <c r="D24" i="9"/>
  <c r="O23" i="9"/>
  <c r="C23" i="9" s="1"/>
  <c r="D23" i="9"/>
  <c r="O22" i="9"/>
  <c r="C22" i="9" s="1"/>
  <c r="D22" i="9"/>
  <c r="O21" i="9"/>
  <c r="C21" i="9" s="1"/>
  <c r="D21" i="9"/>
  <c r="E32" i="9"/>
  <c r="E33" i="9" s="1"/>
  <c r="D20" i="9"/>
  <c r="O19" i="9"/>
  <c r="C19" i="9" s="1"/>
  <c r="D19" i="9"/>
  <c r="O18" i="9"/>
  <c r="C18" i="9" s="1"/>
  <c r="D18" i="9"/>
  <c r="O17" i="9"/>
  <c r="C17" i="9" s="1"/>
  <c r="D17" i="9"/>
  <c r="O16" i="9"/>
  <c r="C16" i="9" s="1"/>
  <c r="D16" i="9"/>
  <c r="O15" i="9"/>
  <c r="C15" i="9" s="1"/>
  <c r="D15" i="9"/>
  <c r="O14" i="9"/>
  <c r="C14" i="9" s="1"/>
  <c r="O13" i="9"/>
  <c r="C13" i="9" s="1"/>
  <c r="D13" i="9"/>
  <c r="O12" i="9"/>
  <c r="D12" i="9"/>
  <c r="A6" i="9"/>
  <c r="A5" i="9"/>
  <c r="D14" i="9" l="1"/>
  <c r="D32" i="9" s="1"/>
  <c r="O26" i="9"/>
  <c r="C26" i="9" s="1"/>
  <c r="J32" i="9"/>
  <c r="E34" i="9" s="1"/>
  <c r="O24" i="9"/>
  <c r="C24" i="9" s="1"/>
  <c r="O20" i="9"/>
  <c r="C20" i="9" s="1"/>
  <c r="C32" i="9" s="1"/>
  <c r="E36" i="9" l="1"/>
  <c r="O32" i="9"/>
  <c r="C33" i="9" l="1"/>
  <c r="A7" i="4" l="1"/>
  <c r="C31" i="6" l="1"/>
  <c r="C25" i="4" l="1"/>
  <c r="A7" i="3" l="1"/>
  <c r="C15" i="4" l="1"/>
  <c r="C14" i="4" l="1"/>
  <c r="C16" i="4" l="1"/>
  <c r="C17" i="4"/>
  <c r="C18" i="4"/>
  <c r="C19" i="4"/>
  <c r="C20" i="4"/>
  <c r="C21" i="4"/>
  <c r="C22" i="4"/>
  <c r="C23" i="4"/>
  <c r="C24" i="4"/>
  <c r="C26" i="4"/>
  <c r="C27" i="4"/>
  <c r="C28" i="4"/>
  <c r="C29" i="4"/>
  <c r="C30" i="4" l="1"/>
  <c r="S30" i="4"/>
  <c r="Q32" i="1" l="1"/>
  <c r="D25" i="3" l="1"/>
  <c r="D30" i="4" l="1"/>
  <c r="E30" i="4" l="1"/>
  <c r="F30" i="4"/>
  <c r="G30" i="4"/>
  <c r="H30" i="4"/>
  <c r="I30" i="4"/>
  <c r="J30" i="4"/>
  <c r="K30" i="4"/>
  <c r="L30" i="4"/>
  <c r="M30" i="4"/>
  <c r="N30" i="4"/>
  <c r="O30" i="4"/>
  <c r="P30" i="4"/>
  <c r="Q30" i="4"/>
  <c r="R30" i="4"/>
  <c r="E25" i="3"/>
  <c r="F25" i="3"/>
  <c r="G25" i="3"/>
  <c r="C25" i="3"/>
  <c r="D31" i="6"/>
  <c r="E31" i="6"/>
  <c r="F31" i="6"/>
  <c r="G31" i="6"/>
  <c r="H31" i="6"/>
  <c r="I31" i="6"/>
  <c r="J31" i="6"/>
  <c r="K31" i="6"/>
  <c r="L31" i="6"/>
  <c r="M31" i="6"/>
  <c r="N31" i="6"/>
  <c r="D32" i="1"/>
  <c r="E32" i="1"/>
  <c r="I32" i="1"/>
  <c r="J32" i="1"/>
  <c r="K32" i="1"/>
  <c r="L32" i="1"/>
  <c r="M32" i="1"/>
  <c r="N32" i="1"/>
  <c r="O32" i="1"/>
  <c r="P32" i="1"/>
  <c r="R32" i="1"/>
  <c r="S32" i="1"/>
  <c r="T32" i="1"/>
  <c r="U32" i="1"/>
  <c r="V32" i="1"/>
  <c r="W32" i="1"/>
  <c r="X32" i="1"/>
  <c r="Z33" i="1" l="1"/>
  <c r="Z36" i="1" s="1"/>
  <c r="Z39" i="1" s="1"/>
  <c r="D35" i="6" l="1"/>
  <c r="E35" i="6" s="1"/>
  <c r="F35" i="6" l="1"/>
</calcChain>
</file>

<file path=xl/comments1.xml><?xml version="1.0" encoding="utf-8"?>
<comments xmlns="http://schemas.openxmlformats.org/spreadsheetml/2006/main">
  <authors>
    <author>admin</author>
  </authors>
  <commentList>
    <comment ref="Z8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 ĐINH MỨC THEO NQ 151 VÀ NĐ 09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N7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 ĐINH MỨC THEO NQ 151 VÀ NĐ 09</t>
        </r>
      </text>
    </comment>
  </commentList>
</comments>
</file>

<file path=xl/comments3.xml><?xml version="1.0" encoding="utf-8"?>
<comments xmlns="http://schemas.openxmlformats.org/spreadsheetml/2006/main">
  <authors>
    <author>admin</author>
  </authors>
  <commentList>
    <comment ref="G8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 ĐINH MỨC THEO NQ 151 VÀ NĐ 09</t>
        </r>
      </text>
    </comment>
  </commentList>
</comments>
</file>

<file path=xl/comments4.xml><?xml version="1.0" encoding="utf-8"?>
<comments xmlns="http://schemas.openxmlformats.org/spreadsheetml/2006/main">
  <authors>
    <author>admin</author>
  </authors>
  <commentList>
    <comment ref="S8" authorId="0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 ĐINH MỨC THEO NQ 151 VÀ NĐ 09</t>
        </r>
      </text>
    </comment>
  </commentList>
</comments>
</file>

<file path=xl/comments5.xml><?xml version="1.0" encoding="utf-8"?>
<comments xmlns="http://schemas.openxmlformats.org/spreadsheetml/2006/main">
  <authors>
    <author>admin</author>
  </authors>
  <commentList>
    <comment ref="O7" authorId="0">
      <text>
        <r>
          <rPr>
            <sz val="9"/>
            <color indexed="81"/>
            <rFont val="Tahoma"/>
            <family val="2"/>
          </rPr>
          <t>ĐINH MỨC THEO NQ 151 VÀ NĐ 09</t>
        </r>
      </text>
    </comment>
  </commentList>
</comments>
</file>

<file path=xl/comments6.xml><?xml version="1.0" encoding="utf-8"?>
<comments xmlns="http://schemas.openxmlformats.org/spreadsheetml/2006/main">
  <authors>
    <author>admin</author>
  </authors>
  <commentList>
    <comment ref="S7" authorId="0">
      <text>
        <r>
          <rPr>
            <sz val="9"/>
            <color indexed="81"/>
            <rFont val="Tahoma"/>
            <family val="2"/>
          </rPr>
          <t>ĐINH MỨC THEO NQ 151 VÀ NĐ 09</t>
        </r>
      </text>
    </comment>
  </commentList>
</comments>
</file>

<file path=xl/sharedStrings.xml><?xml version="1.0" encoding="utf-8"?>
<sst xmlns="http://schemas.openxmlformats.org/spreadsheetml/2006/main" count="491" uniqueCount="142">
  <si>
    <t>T T</t>
  </si>
  <si>
    <t>Tổng giá trị thiệt hại</t>
  </si>
  <si>
    <t>Thiệt hại trên 70% diện tích</t>
  </si>
  <si>
    <t>Thiệt hại từ 30% đến 70% diện tích</t>
  </si>
  <si>
    <t>Diện tích lúa</t>
  </si>
  <si>
    <t>Diện tích mạ</t>
  </si>
  <si>
    <t>Cây hàng năm khác</t>
  </si>
  <si>
    <t>Cây trồng lâu năm</t>
  </si>
  <si>
    <t>Sau gieo trồng từ 01 đến 10 ngày</t>
  </si>
  <si>
    <t>Sau gieo trồng từ 10 đến 45 ngày</t>
  </si>
  <si>
    <t>Sau gieo trồng trên 45 ngày</t>
  </si>
  <si>
    <t>Giai đoạn cây con (gieo trồng đến 1/3 thời gian sinh trưởng)</t>
  </si>
  <si>
    <t>Vườn cây ở thời kỳ kiến thiết cơ bản</t>
  </si>
  <si>
    <t>tr.đồng</t>
  </si>
  <si>
    <t>(ha)</t>
  </si>
  <si>
    <t>TỔNG SỐ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</si>
  <si>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</si>
  <si>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</si>
  <si>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</si>
  <si>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</si>
  <si>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</si>
  <si>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</si>
  <si>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</si>
  <si>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</si>
  <si>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</si>
  <si>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</si>
  <si>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</si>
  <si>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</si>
  <si>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</si>
  <si>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</si>
  <si>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</si>
  <si>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</si>
  <si>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</si>
  <si>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</si>
  <si>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</si>
  <si>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</si>
  <si>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</si>
  <si>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</si>
  <si>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</si>
  <si>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</si>
  <si>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Thôn</t>
  </si>
  <si>
    <t>Mẫu số 01</t>
  </si>
  <si>
    <t>UBND XÃ KỲ VĂN</t>
  </si>
  <si>
    <t>TT</t>
  </si>
  <si>
    <t>Thiệt hại trên 70%</t>
  </si>
  <si>
    <t>Thiệt hại từ 30% đến 70%</t>
  </si>
  <si>
    <t>Diện tích cây rừng, cây lâm sản ngoài gỗ trồng trên đất lâm nghiệp mới trồng đến 1/2 chu kỳ khai thác</t>
  </si>
  <si>
    <t>Diện tích vườn giống, rừng giống</t>
  </si>
  <si>
    <t>Diện tích cây giống được ươm trong giai đoạn vườn ươm</t>
  </si>
  <si>
    <t>Nhóm cây sinh trưởng nhanh, có thời gian gieo ươm dưới 12 tháng tuổi</t>
  </si>
  <si>
    <t>Mẫu số 02</t>
  </si>
  <si>
    <t>Mẫu số 03</t>
  </si>
  <si>
    <t>Nuôi trồng thuỷ sản bán thâm canh, thâm canh trong ao (đầm/hầm)</t>
  </si>
  <si>
    <t>Nuôi trồng thuỷ sản theo hình thức khác</t>
  </si>
  <si>
    <t>Mẫu số 04</t>
  </si>
  <si>
    <t>Vật nuôi bị thiệt hại (chết, mất tích)</t>
  </si>
  <si>
    <t>Chim cút</t>
  </si>
  <si>
    <t>Lợn</t>
  </si>
  <si>
    <t>Bê cái hướng sữa đến 6 tháng tuổi</t>
  </si>
  <si>
    <t>Bò sữa trên 6 tháng tuổi</t>
  </si>
  <si>
    <t>Trâu, bò thịt, ngựa</t>
  </si>
  <si>
    <t>Hươu sao, dê, cừu, đà điểu</t>
  </si>
  <si>
    <t>Thỏ</t>
  </si>
  <si>
    <t>Đến 6 tháng tuổi</t>
  </si>
  <si>
    <t>Trên 6 tháng tuổi</t>
  </si>
  <si>
    <t>con</t>
  </si>
  <si>
    <t>đàn</t>
  </si>
  <si>
    <t xml:space="preserve">Tổng giá trị thiệt hại
</t>
  </si>
  <si>
    <t>A</t>
  </si>
  <si>
    <t>25</t>
  </si>
  <si>
    <t>Ghi chú</t>
  </si>
  <si>
    <t>26</t>
  </si>
  <si>
    <t>TM. ỦY BAN NHÂN DÂN</t>
  </si>
  <si>
    <t>Kinh phí đề xuất hỗ trợ</t>
  </si>
  <si>
    <t>Hòa Hợp</t>
  </si>
  <si>
    <t>Thanh Sơn</t>
  </si>
  <si>
    <t>Nam Mỹ Lợi</t>
  </si>
  <si>
    <t>Liên Sơn</t>
  </si>
  <si>
    <t>Đại Đồng</t>
  </si>
  <si>
    <t>Sa Xá</t>
  </si>
  <si>
    <t>Mỹ Liên</t>
  </si>
  <si>
    <t>Văn Lạc</t>
  </si>
  <si>
    <t>Trung Sơn</t>
  </si>
  <si>
    <t>Đất Đỏ</t>
  </si>
  <si>
    <t>Nam Sơn</t>
  </si>
  <si>
    <t>Bắc Sơn</t>
  </si>
  <si>
    <t>Hồng Xuân</t>
  </si>
  <si>
    <t>Minh Xuân</t>
  </si>
  <si>
    <t>Trường Xuân</t>
  </si>
  <si>
    <t>Tây Xuân</t>
  </si>
  <si>
    <t>Đông Xuân</t>
  </si>
  <si>
    <t>Nam Xuân</t>
  </si>
  <si>
    <t>Bắc Xuân</t>
  </si>
  <si>
    <t>Trung Xuân</t>
  </si>
  <si>
    <t>Kỳ Văn, ngày     tháng 9 năm 2025</t>
  </si>
  <si>
    <t>KT. CHỦ TỊCH</t>
  </si>
  <si>
    <t>PHÓ CHỦ TỊCH</t>
  </si>
  <si>
    <t>Phan Công Toàn</t>
  </si>
  <si>
    <t>Phụ lục 02: TỔNG HỢP ĐỀ XUẤT HỖ TRỢ ĐỐI VỚI LÂM NGHIỆP BỊ THIỆT HẠI DO BÃO SỐ 10</t>
  </si>
  <si>
    <r>
      <t>Diện tích cây rừng, cây lâm sản ngoài gỗ trồng trên đất lâm nghiệp trên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1/2 chu kỳ khai thác, diện tích rừng trồng gỗ lớn trên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03 năm tuổi</t>
    </r>
  </si>
  <si>
    <r>
      <t>Nhóm cây sinh trưởng chậm, có thời gian gieo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ươm dưới 12 tháng tuổi</t>
    </r>
  </si>
  <si>
    <r>
      <t>Nhóm cây sinh trưởng chậm,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có thời gian gieo ươm dưới 12 tháng tuổi</t>
    </r>
  </si>
  <si>
    <t xml:space="preserve"> Phụ lục 03: TỔNG HỢP ĐỀ XUẤT HỖ TRỢ  THỦY SẢN (GỒM NUÔI TRỒNG THỦY SẢN, SẢN XUẤT, ƯƠNG DƯỠNG GIỐNG THỦY SẢN) BỊ THIỆT HẠI DO BÃO SỐ 5 VÀ BÃO SỐ 10</t>
  </si>
  <si>
    <t>Phụ lục 04: TỔNG HỢP ĐỀ XUẤT HỖ TRỢ  VẬT NUÔI BỊ THIỆT HẠI DO BÃO SỐ 5 VÀ BÃO 10</t>
  </si>
  <si>
    <t>Số  quyết đinh hỗ trợ</t>
  </si>
  <si>
    <t>Hoà Hợp</t>
  </si>
  <si>
    <t>Phụ lục 02: TỔNG HỢP ĐỀ XUẤT HỖ TRỢ ĐỐI VỚI LÂM NGHIỆP BỊ THIỆT HẠI DO BÃO SỐ 5 VÀ BÃO SỐ 10 NĂM 2025</t>
  </si>
  <si>
    <t>Phụ lục 01: TỔNG HỢP ĐỀ XUẤT HỖ TRỢ ĐỐI VỚI CÂY TRỒNG BỊ THIỆT HẠI DO BÃO SỐ 5 VÀ BÃO SỐ 10 NĂM 2025</t>
  </si>
  <si>
    <t>Tổng NSNN hỗ trợ</t>
  </si>
  <si>
    <t>Kinh phí đề xuất  hỗ trợ</t>
  </si>
  <si>
    <t>Trong đó</t>
  </si>
  <si>
    <t>Ngân sách Trung ương</t>
  </si>
  <si>
    <t>NSĐP đảm bảo</t>
  </si>
  <si>
    <t>Ha nuôi bị thiệt hại</t>
  </si>
  <si>
    <t>100m3 thể tích nuôi bị thiệt hại</t>
  </si>
  <si>
    <t>Ha diện tích nuôi bị thiệt hại</t>
  </si>
  <si>
    <t>Thôn
(cũ)</t>
  </si>
  <si>
    <t>27</t>
  </si>
  <si>
    <t>28</t>
  </si>
  <si>
    <t>ỦY BAN NHÂN DÂN XÃ KỲ VĂN</t>
  </si>
  <si>
    <t>(Kèm theo Báo cáo  số  245  /UBND-KT ngày  21 /9/2026 của UBND xã Kỳ Văn)</t>
  </si>
  <si>
    <r>
      <t>Giai đoạn cây đang phát triển (trên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1/3 đến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2/3 thời gian sinh trưởng)</t>
    </r>
  </si>
  <si>
    <r>
      <t>Giai đoạn cận thu hoạch (trên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2/3 thời gian sinh trưởng)</t>
    </r>
  </si>
  <si>
    <r>
      <t>Vườn cây ở thời kỳ kiến thiết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cơ bản</t>
    </r>
  </si>
  <si>
    <r>
      <t>Vườn cây ở thời kỳ kinh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doanh thiệt hại đến năng suất thu hoạch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nhưng cây không chết</t>
    </r>
  </si>
  <si>
    <r>
      <t>Vườn cây ở thời kỳ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kinh doanh thiệt hại làm chết cây hoặc đánh giá là cây không còn khả năng phục hồi trở lại trạng thái bình thường; vườn cây đầu dòng ở giai đoạn được khai thác vật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liệu nhân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giống</t>
    </r>
  </si>
  <si>
    <r>
      <t>Cây giống trong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giai đoạn vườn ươm được nhân giống từ nguồn vật liệu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khai thác từ cây đầu dòng;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vườn cây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đầu dòng</t>
    </r>
  </si>
  <si>
    <r>
      <t>Sau gieo trồng từ 01 đến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10 ngày</t>
    </r>
  </si>
  <si>
    <r>
      <t>Sau gieo trồng từ 10 đến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45 ngày</t>
    </r>
  </si>
  <si>
    <r>
      <t>Sau gieo trồng trên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45 ngày</t>
    </r>
  </si>
  <si>
    <r>
      <t>Giai đoạn cây đang phát triển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(trên 1/3 đến 2/3 thời gian sinh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trưởng)</t>
    </r>
  </si>
  <si>
    <r>
      <t>Giai đoạn cận thu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hoạch (trên 2/3 thời gian sinh trưởng)</t>
    </r>
  </si>
  <si>
    <r>
      <t>Vườn cây ở thời kỳ kinh doanh thiệt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hại đến năng suất thu hoạch nhưng cây không chết</t>
    </r>
  </si>
  <si>
    <r>
      <t>Gia cầm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(gà, vịt, ngan, ngỗng, bồ câu)</t>
    </r>
  </si>
  <si>
    <r>
      <t>Lợn nái và lợn đực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đang khai thác</t>
    </r>
  </si>
  <si>
    <r>
      <t>Ong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mật</t>
    </r>
  </si>
  <si>
    <r>
      <t>Đến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28 ngày tuổi</t>
    </r>
  </si>
  <si>
    <r>
      <t>Trên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28 ngày tuổi</t>
    </r>
  </si>
  <si>
    <r>
      <t>Nuôi trồng thuỷ sản trong</t>
    </r>
    <r>
      <rPr>
        <sz val="14"/>
        <rFont val="Times New Roman"/>
        <family val="1"/>
      </rPr>
      <t xml:space="preserve"> </t>
    </r>
    <r>
      <rPr>
        <b/>
        <sz val="14"/>
        <rFont val="Times New Roman"/>
        <family val="1"/>
      </rPr>
      <t>bể, lồng, bè</t>
    </r>
  </si>
  <si>
    <r>
      <t>Diện tích cây rừng, cây lâm sản ngoài gỗ trồng trên đất lâm nghiệp trên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1/2 chu kỳ khai thác, diện tích rừng trồng gỗ lớn trên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03 năm tuổi</t>
    </r>
  </si>
  <si>
    <r>
      <t>Nhóm cây sinh trưởng chậm, có thời gian gieo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ươm dưới 12 tháng tuổi</t>
    </r>
  </si>
  <si>
    <r>
      <t>Nhóm cây sinh trưởng chậm,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có thời gian gieo ươm dưới 12 tháng tuổi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</si>
</sst>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₫_-;\-* #,##0.00\ _₫_-;_-* &quot;-&quot;??\ _₫_-;_-@_-"/>
    <numFmt numFmtId="164" formatCode="_-* #,##0\ _₫_-;\-* #,##0\ _₫_-;_-* &quot;-&quot;??\ _₫_-;_-@_-"/>
    <numFmt numFmtId="165" formatCode="0.0%"/>
    <numFmt numFmtId="166" formatCode="_-* #,##0.000\ _₫_-;\-* #,##0.000\ _₫_-;_-* &quot;-&quot;??\ _₫_-;_-@_-"/>
    <numFmt numFmtId="167" formatCode="_-* #,##0.0000\ _₫_-;\-* #,##0.0000\ _₫_-;_-* &quot;-&quot;??\ _₫_-;_-@_-"/>
  </numFmts>
  <fonts count="42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</font>
    <font>
      <sz val="11"/>
      <color theme="0"/>
      <name val="Times New Roman"/>
      <family val="1"/>
    </font>
    <font>
      <i/>
      <sz val="14"/>
      <color theme="0"/>
      <name val="Times New Roman"/>
      <family val="1"/>
    </font>
    <font>
      <b/>
      <sz val="14"/>
      <color theme="0"/>
      <name val="Times New Roman"/>
      <family val="1"/>
    </font>
    <font>
      <sz val="8"/>
      <color theme="0"/>
      <name val="Times New Roman"/>
      <family val="1"/>
    </font>
    <font>
      <sz val="14"/>
      <color theme="0"/>
      <name val="Times New Roman"/>
      <family val="1"/>
    </font>
    <font>
      <sz val="14"/>
      <name val="Times New Roman"/>
      <family val="1"/>
    </font>
    <font>
      <sz val="14"/>
      <name val="Calibri"/>
      <family val="2"/>
      <charset val="163"/>
      <scheme val="minor"/>
    </font>
    <font>
      <b/>
      <sz val="14"/>
      <name val="Times New Roman"/>
      <family val="1"/>
    </font>
    <font>
      <i/>
      <sz val="14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i/>
      <sz val="14"/>
      <name val="Calibri"/>
      <family val="2"/>
      <charset val="163"/>
      <scheme val="minor"/>
    </font>
    <font>
      <sz val="18"/>
      <color theme="0"/>
      <name val="Times New Roman"/>
      <family val="1"/>
    </font>
    <font>
      <sz val="11"/>
      <color rgb="FFFF0000"/>
      <name val="Times New Roman"/>
      <family val="1"/>
    </font>
    <font>
      <sz val="8"/>
      <color rgb="FFFF0000"/>
      <name val="Times New Roman"/>
      <family val="1"/>
    </font>
    <font>
      <i/>
      <sz val="14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FF0000"/>
      <name val="Times New Roman"/>
      <family val="1"/>
    </font>
    <font>
      <sz val="14"/>
      <color rgb="FFFF0000"/>
      <name val="Calibri"/>
      <family val="2"/>
      <charset val="163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08">
    <xf numFmtId="0" fontId="0" fillId="0" borderId="0" xfId="0"/>
    <xf numFmtId="164" fontId="11" fillId="0" borderId="0" xfId="1" applyNumberFormat="1" applyFont="1" applyFill="1"/>
    <xf numFmtId="0" fontId="11" fillId="0" borderId="0" xfId="0" applyFont="1" applyFill="1"/>
    <xf numFmtId="43" fontId="11" fillId="0" borderId="0" xfId="1" applyNumberFormat="1" applyFont="1" applyFill="1"/>
    <xf numFmtId="0" fontId="9" fillId="0" borderId="0" xfId="0" applyFont="1" applyFill="1" applyBorder="1" applyAlignment="1">
      <alignment vertical="center"/>
    </xf>
    <xf numFmtId="0" fontId="1" fillId="0" borderId="0" xfId="0" applyFont="1" applyFill="1"/>
    <xf numFmtId="0" fontId="3" fillId="0" borderId="2" xfId="0" applyFont="1" applyFill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right" vertical="center" wrapText="1"/>
    </xf>
    <xf numFmtId="0" fontId="14" fillId="0" borderId="2" xfId="0" applyFont="1" applyFill="1" applyBorder="1" applyAlignment="1">
      <alignment horizontal="center" vertical="center" wrapText="1"/>
    </xf>
    <xf numFmtId="43" fontId="14" fillId="0" borderId="2" xfId="1" applyFont="1" applyFill="1" applyBorder="1" applyAlignment="1">
      <alignment horizontal="right" vertical="center" wrapText="1"/>
    </xf>
    <xf numFmtId="164" fontId="1" fillId="0" borderId="0" xfId="1" applyNumberFormat="1" applyFont="1" applyFill="1"/>
    <xf numFmtId="43" fontId="1" fillId="0" borderId="0" xfId="0" applyNumberFormat="1" applyFont="1" applyFill="1"/>
    <xf numFmtId="9" fontId="1" fillId="0" borderId="0" xfId="2" applyFont="1" applyFill="1"/>
    <xf numFmtId="0" fontId="1" fillId="0" borderId="0" xfId="0" applyFont="1" applyFill="1" applyAlignment="1"/>
    <xf numFmtId="43" fontId="4" fillId="0" borderId="0" xfId="1" applyFont="1" applyFill="1" applyAlignment="1"/>
    <xf numFmtId="43" fontId="1" fillId="0" borderId="0" xfId="1" applyFont="1" applyFill="1" applyAlignment="1"/>
    <xf numFmtId="43" fontId="1" fillId="0" borderId="0" xfId="1" applyFont="1" applyFill="1"/>
    <xf numFmtId="0" fontId="4" fillId="0" borderId="0" xfId="0" applyFont="1" applyFill="1" applyAlignment="1"/>
    <xf numFmtId="0" fontId="5" fillId="0" borderId="0" xfId="0" applyFont="1" applyFill="1" applyAlignment="1"/>
    <xf numFmtId="0" fontId="15" fillId="0" borderId="0" xfId="0" applyFont="1" applyFill="1"/>
    <xf numFmtId="0" fontId="15" fillId="0" borderId="0" xfId="0" applyFont="1" applyFill="1" applyAlignment="1"/>
    <xf numFmtId="43" fontId="1" fillId="0" borderId="0" xfId="1" applyNumberFormat="1" applyFont="1" applyFill="1"/>
    <xf numFmtId="0" fontId="8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164" fontId="3" fillId="0" borderId="5" xfId="1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3" fontId="3" fillId="0" borderId="5" xfId="1" applyNumberFormat="1" applyFont="1" applyFill="1" applyBorder="1" applyAlignment="1">
      <alignment horizontal="center" vertical="center" wrapText="1"/>
    </xf>
    <xf numFmtId="0" fontId="3" fillId="0" borderId="2" xfId="0" quotePrefix="1" applyFont="1" applyFill="1" applyBorder="1" applyAlignment="1">
      <alignment horizontal="center" vertical="center" wrapText="1"/>
    </xf>
    <xf numFmtId="164" fontId="3" fillId="0" borderId="2" xfId="1" quotePrefix="1" applyNumberFormat="1" applyFont="1" applyFill="1" applyBorder="1" applyAlignment="1">
      <alignment horizontal="center" vertical="center" wrapText="1"/>
    </xf>
    <xf numFmtId="43" fontId="3" fillId="0" borderId="2" xfId="1" quotePrefix="1" applyNumberFormat="1" applyFont="1" applyFill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center" vertical="center" wrapText="1"/>
    </xf>
    <xf numFmtId="43" fontId="3" fillId="0" borderId="2" xfId="1" applyNumberFormat="1" applyFont="1" applyFill="1" applyBorder="1" applyAlignment="1">
      <alignment horizontal="center" vertical="center" wrapText="1"/>
    </xf>
    <xf numFmtId="43" fontId="3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/>
    <xf numFmtId="0" fontId="7" fillId="0" borderId="0" xfId="0" applyFont="1" applyFill="1"/>
    <xf numFmtId="0" fontId="7" fillId="0" borderId="0" xfId="0" applyFont="1" applyFill="1" applyAlignment="1"/>
    <xf numFmtId="0" fontId="14" fillId="0" borderId="0" xfId="0" applyFont="1" applyFill="1"/>
    <xf numFmtId="43" fontId="14" fillId="0" borderId="2" xfId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43" fontId="2" fillId="0" borderId="2" xfId="1" applyFont="1" applyFill="1" applyBorder="1"/>
    <xf numFmtId="43" fontId="2" fillId="2" borderId="2" xfId="1" applyFont="1" applyFill="1" applyBorder="1"/>
    <xf numFmtId="43" fontId="2" fillId="0" borderId="2" xfId="1" applyNumberFormat="1" applyFont="1" applyFill="1" applyBorder="1"/>
    <xf numFmtId="0" fontId="2" fillId="0" borderId="2" xfId="0" applyFont="1" applyFill="1" applyBorder="1"/>
    <xf numFmtId="165" fontId="2" fillId="0" borderId="0" xfId="2" applyNumberFormat="1" applyFont="1" applyFill="1"/>
    <xf numFmtId="43" fontId="2" fillId="3" borderId="2" xfId="1" applyFont="1" applyFill="1" applyBorder="1"/>
    <xf numFmtId="0" fontId="14" fillId="2" borderId="2" xfId="0" applyFont="1" applyFill="1" applyBorder="1" applyAlignment="1">
      <alignment horizontal="center" vertical="center" wrapText="1"/>
    </xf>
    <xf numFmtId="43" fontId="3" fillId="2" borderId="2" xfId="0" applyNumberFormat="1" applyFont="1" applyFill="1" applyBorder="1" applyAlignment="1">
      <alignment horizontal="center" vertical="center" wrapText="1"/>
    </xf>
    <xf numFmtId="43" fontId="14" fillId="2" borderId="2" xfId="1" applyFont="1" applyFill="1" applyBorder="1" applyAlignment="1">
      <alignment horizontal="right" vertical="center" wrapText="1"/>
    </xf>
    <xf numFmtId="43" fontId="14" fillId="2" borderId="2" xfId="1" applyFont="1" applyFill="1" applyBorder="1" applyAlignment="1">
      <alignment horizontal="center" vertical="center" wrapText="1"/>
    </xf>
    <xf numFmtId="43" fontId="3" fillId="2" borderId="2" xfId="1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3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43" fontId="7" fillId="0" borderId="0" xfId="0" applyNumberFormat="1" applyFont="1" applyFill="1"/>
    <xf numFmtId="0" fontId="11" fillId="2" borderId="0" xfId="0" applyFont="1" applyFill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43" fontId="3" fillId="2" borderId="2" xfId="1" applyFont="1" applyFill="1" applyBorder="1" applyAlignment="1">
      <alignment horizontal="center" vertical="center" wrapText="1"/>
    </xf>
    <xf numFmtId="0" fontId="3" fillId="2" borderId="0" xfId="0" applyFont="1" applyFill="1"/>
    <xf numFmtId="0" fontId="1" fillId="2" borderId="0" xfId="0" applyFont="1" applyFill="1"/>
    <xf numFmtId="43" fontId="7" fillId="2" borderId="0" xfId="0" applyNumberFormat="1" applyFont="1" applyFill="1"/>
    <xf numFmtId="0" fontId="11" fillId="4" borderId="0" xfId="0" applyFont="1" applyFill="1"/>
    <xf numFmtId="0" fontId="2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2" xfId="0" quotePrefix="1" applyFont="1" applyFill="1" applyBorder="1" applyAlignment="1">
      <alignment horizontal="center" vertical="center" wrapText="1"/>
    </xf>
    <xf numFmtId="43" fontId="3" fillId="4" borderId="2" xfId="1" applyFont="1" applyFill="1" applyBorder="1" applyAlignment="1">
      <alignment horizontal="center" vertical="center" wrapText="1"/>
    </xf>
    <xf numFmtId="0" fontId="1" fillId="4" borderId="0" xfId="0" applyFont="1" applyFill="1"/>
    <xf numFmtId="43" fontId="7" fillId="4" borderId="0" xfId="0" applyNumberFormat="1" applyFont="1" applyFill="1"/>
    <xf numFmtId="43" fontId="15" fillId="0" borderId="0" xfId="0" applyNumberFormat="1" applyFont="1" applyFill="1"/>
    <xf numFmtId="43" fontId="15" fillId="0" borderId="0" xfId="1" applyFont="1" applyFill="1"/>
    <xf numFmtId="43" fontId="18" fillId="0" borderId="0" xfId="0" applyNumberFormat="1" applyFont="1" applyFill="1"/>
    <xf numFmtId="0" fontId="21" fillId="0" borderId="0" xfId="0" applyFont="1" applyFill="1"/>
    <xf numFmtId="0" fontId="24" fillId="0" borderId="0" xfId="0" applyFont="1" applyFill="1"/>
    <xf numFmtId="0" fontId="25" fillId="0" borderId="0" xfId="0" applyFont="1" applyFill="1" applyAlignment="1"/>
    <xf numFmtId="0" fontId="26" fillId="0" borderId="0" xfId="0" applyFont="1" applyFill="1" applyAlignment="1"/>
    <xf numFmtId="0" fontId="24" fillId="0" borderId="0" xfId="0" applyFont="1" applyFill="1" applyAlignment="1"/>
    <xf numFmtId="0" fontId="27" fillId="0" borderId="0" xfId="0" applyFont="1" applyFill="1"/>
    <xf numFmtId="164" fontId="21" fillId="0" borderId="0" xfId="1" applyNumberFormat="1" applyFont="1" applyFill="1"/>
    <xf numFmtId="166" fontId="17" fillId="0" borderId="0" xfId="1" applyNumberFormat="1" applyFont="1" applyFill="1" applyBorder="1"/>
    <xf numFmtId="43" fontId="24" fillId="0" borderId="0" xfId="1" applyFont="1" applyFill="1"/>
    <xf numFmtId="43" fontId="25" fillId="0" borderId="0" xfId="1" applyFont="1" applyFill="1"/>
    <xf numFmtId="166" fontId="15" fillId="0" borderId="0" xfId="1" applyNumberFormat="1" applyFont="1" applyFill="1"/>
    <xf numFmtId="166" fontId="24" fillId="0" borderId="0" xfId="1" applyNumberFormat="1" applyFont="1" applyFill="1"/>
    <xf numFmtId="0" fontId="23" fillId="0" borderId="0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166" fontId="20" fillId="3" borderId="2" xfId="1" applyNumberFormat="1" applyFont="1" applyFill="1" applyBorder="1" applyAlignment="1">
      <alignment horizontal="left" vertical="center" shrinkToFit="1"/>
    </xf>
    <xf numFmtId="0" fontId="25" fillId="3" borderId="2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30" fillId="0" borderId="2" xfId="0" quotePrefix="1" applyFont="1" applyFill="1" applyBorder="1" applyAlignment="1">
      <alignment horizontal="center" vertical="center" wrapText="1"/>
    </xf>
    <xf numFmtId="0" fontId="22" fillId="0" borderId="0" xfId="0" applyFont="1" applyFill="1"/>
    <xf numFmtId="0" fontId="23" fillId="0" borderId="0" xfId="0" applyFont="1" applyFill="1" applyAlignment="1"/>
    <xf numFmtId="0" fontId="22" fillId="0" borderId="0" xfId="0" applyFont="1" applyFill="1" applyAlignment="1"/>
    <xf numFmtId="166" fontId="29" fillId="3" borderId="5" xfId="0" applyNumberFormat="1" applyFont="1" applyFill="1" applyBorder="1" applyAlignment="1">
      <alignment horizontal="center" vertical="center" wrapText="1"/>
    </xf>
    <xf numFmtId="166" fontId="25" fillId="3" borderId="2" xfId="1" applyNumberFormat="1" applyFont="1" applyFill="1" applyBorder="1" applyAlignment="1">
      <alignment horizontal="center" vertical="center" wrapText="1"/>
    </xf>
    <xf numFmtId="166" fontId="25" fillId="3" borderId="2" xfId="0" applyNumberFormat="1" applyFont="1" applyFill="1" applyBorder="1" applyAlignment="1">
      <alignment horizontal="center" vertical="center" wrapText="1"/>
    </xf>
    <xf numFmtId="166" fontId="22" fillId="0" borderId="0" xfId="0" applyNumberFormat="1" applyFont="1" applyFill="1"/>
    <xf numFmtId="166" fontId="21" fillId="0" borderId="0" xfId="0" applyNumberFormat="1" applyFont="1" applyFill="1"/>
    <xf numFmtId="167" fontId="15" fillId="0" borderId="0" xfId="1" applyNumberFormat="1" applyFont="1" applyFill="1"/>
    <xf numFmtId="166" fontId="29" fillId="3" borderId="5" xfId="1" applyNumberFormat="1" applyFont="1" applyFill="1" applyBorder="1" applyAlignment="1">
      <alignment horizontal="center" vertical="center" wrapText="1"/>
    </xf>
    <xf numFmtId="166" fontId="22" fillId="0" borderId="0" xfId="1" applyNumberFormat="1" applyFont="1" applyFill="1"/>
    <xf numFmtId="166" fontId="23" fillId="0" borderId="0" xfId="1" applyNumberFormat="1" applyFont="1" applyFill="1" applyAlignment="1">
      <alignment horizontal="center"/>
    </xf>
    <xf numFmtId="166" fontId="22" fillId="0" borderId="0" xfId="1" applyNumberFormat="1" applyFont="1" applyFill="1" applyAlignment="1"/>
    <xf numFmtId="166" fontId="22" fillId="0" borderId="0" xfId="1" applyNumberFormat="1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/>
    </xf>
    <xf numFmtId="0" fontId="30" fillId="0" borderId="2" xfId="0" quotePrefix="1" applyFont="1" applyFill="1" applyBorder="1" applyAlignment="1">
      <alignment horizontal="left" vertical="center" wrapText="1"/>
    </xf>
    <xf numFmtId="1" fontId="20" fillId="0" borderId="2" xfId="0" quotePrefix="1" applyNumberFormat="1" applyFont="1" applyFill="1" applyBorder="1" applyAlignment="1">
      <alignment horizontal="left" vertical="center" wrapText="1"/>
    </xf>
    <xf numFmtId="0" fontId="28" fillId="0" borderId="2" xfId="0" applyFont="1" applyFill="1" applyBorder="1" applyAlignment="1">
      <alignment horizontal="left" vertical="center" wrapText="1"/>
    </xf>
    <xf numFmtId="9" fontId="24" fillId="0" borderId="0" xfId="2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5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22" fillId="0" borderId="0" xfId="0" applyFont="1" applyFill="1" applyAlignment="1">
      <alignment horizontal="center" vertical="center"/>
    </xf>
    <xf numFmtId="0" fontId="20" fillId="0" borderId="0" xfId="0" applyFont="1" applyFill="1"/>
    <xf numFmtId="43" fontId="20" fillId="0" borderId="0" xfId="1" applyFont="1" applyFill="1"/>
    <xf numFmtId="166" fontId="20" fillId="0" borderId="0" xfId="1" applyNumberFormat="1" applyFont="1" applyFill="1"/>
    <xf numFmtId="0" fontId="23" fillId="0" borderId="0" xfId="0" applyFont="1" applyFill="1" applyBorder="1" applyAlignment="1">
      <alignment horizontal="center" vertical="center"/>
    </xf>
    <xf numFmtId="0" fontId="20" fillId="0" borderId="0" xfId="0" applyFont="1" applyFill="1" applyBorder="1"/>
    <xf numFmtId="166" fontId="20" fillId="0" borderId="0" xfId="1" applyNumberFormat="1" applyFont="1" applyFill="1" applyBorder="1"/>
    <xf numFmtId="43" fontId="23" fillId="0" borderId="0" xfId="1" applyFont="1" applyFill="1" applyBorder="1" applyAlignment="1">
      <alignment horizontal="center" vertical="center"/>
    </xf>
    <xf numFmtId="166" fontId="20" fillId="0" borderId="1" xfId="1" applyNumberFormat="1" applyFont="1" applyFill="1" applyBorder="1"/>
    <xf numFmtId="0" fontId="20" fillId="0" borderId="1" xfId="0" applyFont="1" applyFill="1" applyBorder="1"/>
    <xf numFmtId="0" fontId="31" fillId="0" borderId="3" xfId="0" applyFont="1" applyFill="1" applyBorder="1" applyAlignment="1">
      <alignment horizontal="center" vertical="center" wrapText="1"/>
    </xf>
    <xf numFmtId="43" fontId="31" fillId="0" borderId="3" xfId="1" applyFont="1" applyFill="1" applyBorder="1" applyAlignment="1">
      <alignment horizontal="center" vertical="center" wrapText="1"/>
    </xf>
    <xf numFmtId="0" fontId="32" fillId="0" borderId="0" xfId="0" applyFont="1" applyFill="1"/>
    <xf numFmtId="166" fontId="14" fillId="0" borderId="2" xfId="1" applyNumberFormat="1" applyFont="1" applyFill="1" applyBorder="1" applyAlignment="1">
      <alignment horizontal="center" vertical="center" wrapText="1"/>
    </xf>
    <xf numFmtId="166" fontId="14" fillId="0" borderId="5" xfId="1" applyNumberFormat="1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43" fontId="30" fillId="0" borderId="2" xfId="1" quotePrefix="1" applyFont="1" applyFill="1" applyBorder="1" applyAlignment="1">
      <alignment horizontal="center" vertical="center" wrapText="1"/>
    </xf>
    <xf numFmtId="166" fontId="30" fillId="0" borderId="2" xfId="1" quotePrefix="1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Font="1" applyFill="1"/>
    <xf numFmtId="43" fontId="14" fillId="0" borderId="2" xfId="0" applyNumberFormat="1" applyFont="1" applyFill="1" applyBorder="1" applyAlignment="1">
      <alignment horizontal="center" vertical="center" wrapText="1"/>
    </xf>
    <xf numFmtId="43" fontId="28" fillId="0" borderId="2" xfId="1" applyFont="1" applyFill="1" applyBorder="1" applyAlignment="1">
      <alignment horizontal="center" vertical="center" wrapText="1"/>
    </xf>
    <xf numFmtId="166" fontId="28" fillId="0" borderId="2" xfId="1" applyNumberFormat="1" applyFont="1" applyFill="1" applyBorder="1" applyAlignment="1">
      <alignment horizontal="center" vertical="center" wrapText="1"/>
    </xf>
    <xf numFmtId="9" fontId="14" fillId="0" borderId="2" xfId="2" applyFont="1" applyFill="1" applyBorder="1"/>
    <xf numFmtId="0" fontId="28" fillId="0" borderId="0" xfId="0" applyFont="1" applyFill="1"/>
    <xf numFmtId="43" fontId="24" fillId="0" borderId="0" xfId="0" applyNumberFormat="1" applyFont="1" applyFill="1"/>
    <xf numFmtId="43" fontId="24" fillId="0" borderId="0" xfId="1" applyFont="1" applyFill="1" applyAlignment="1"/>
    <xf numFmtId="0" fontId="24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vertical="center"/>
    </xf>
    <xf numFmtId="0" fontId="20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0" fillId="0" borderId="2" xfId="0" applyFont="1" applyBorder="1"/>
    <xf numFmtId="0" fontId="24" fillId="0" borderId="0" xfId="0" applyFont="1" applyFill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0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164" fontId="20" fillId="0" borderId="0" xfId="1" applyNumberFormat="1" applyFont="1" applyFill="1"/>
    <xf numFmtId="166" fontId="20" fillId="0" borderId="0" xfId="0" applyNumberFormat="1" applyFont="1" applyFill="1"/>
    <xf numFmtId="164" fontId="22" fillId="0" borderId="0" xfId="1" applyNumberFormat="1" applyFont="1" applyFill="1" applyAlignment="1">
      <alignment vertical="center"/>
    </xf>
    <xf numFmtId="0" fontId="21" fillId="0" borderId="0" xfId="0" applyFont="1" applyFill="1" applyAlignment="1">
      <alignment horizontal="center"/>
    </xf>
    <xf numFmtId="0" fontId="23" fillId="0" borderId="2" xfId="0" applyFont="1" applyFill="1" applyBorder="1" applyAlignment="1">
      <alignment horizontal="center" vertical="center" wrapText="1"/>
    </xf>
    <xf numFmtId="0" fontId="23" fillId="0" borderId="2" xfId="0" quotePrefix="1" applyFont="1" applyFill="1" applyBorder="1" applyAlignment="1">
      <alignment horizontal="left" vertical="center" wrapText="1"/>
    </xf>
    <xf numFmtId="164" fontId="23" fillId="0" borderId="2" xfId="1" quotePrefix="1" applyNumberFormat="1" applyFont="1" applyFill="1" applyBorder="1" applyAlignment="1">
      <alignment horizontal="center" vertical="center" wrapText="1"/>
    </xf>
    <xf numFmtId="0" fontId="23" fillId="0" borderId="2" xfId="0" quotePrefix="1" applyFont="1" applyFill="1" applyBorder="1" applyAlignment="1">
      <alignment horizontal="center" vertical="center" wrapText="1"/>
    </xf>
    <xf numFmtId="166" fontId="23" fillId="0" borderId="2" xfId="0" quotePrefix="1" applyNumberFormat="1" applyFont="1" applyFill="1" applyBorder="1" applyAlignment="1">
      <alignment horizontal="center" vertical="center" wrapText="1"/>
    </xf>
    <xf numFmtId="0" fontId="34" fillId="0" borderId="0" xfId="0" applyFont="1" applyFill="1"/>
    <xf numFmtId="0" fontId="20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43" fontId="20" fillId="0" borderId="2" xfId="1" applyFont="1" applyFill="1" applyBorder="1" applyAlignment="1">
      <alignment horizontal="center" vertical="center" wrapText="1"/>
    </xf>
    <xf numFmtId="166" fontId="20" fillId="0" borderId="2" xfId="1" applyNumberFormat="1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center" wrapText="1"/>
    </xf>
    <xf numFmtId="43" fontId="22" fillId="0" borderId="2" xfId="1" applyFont="1" applyFill="1" applyBorder="1"/>
    <xf numFmtId="166" fontId="22" fillId="0" borderId="2" xfId="1" applyNumberFormat="1" applyFont="1" applyFill="1" applyBorder="1"/>
    <xf numFmtId="0" fontId="22" fillId="0" borderId="2" xfId="0" applyFont="1" applyFill="1" applyBorder="1"/>
    <xf numFmtId="165" fontId="22" fillId="0" borderId="0" xfId="2" applyNumberFormat="1" applyFont="1" applyFill="1"/>
    <xf numFmtId="9" fontId="22" fillId="0" borderId="0" xfId="2" applyFont="1" applyFill="1"/>
    <xf numFmtId="166" fontId="23" fillId="0" borderId="0" xfId="0" applyNumberFormat="1" applyFont="1" applyFill="1" applyBorder="1" applyAlignment="1"/>
    <xf numFmtId="166" fontId="24" fillId="0" borderId="0" xfId="0" applyNumberFormat="1" applyFont="1" applyFill="1" applyAlignment="1"/>
    <xf numFmtId="0" fontId="21" fillId="0" borderId="0" xfId="0" applyFont="1" applyFill="1" applyAlignment="1"/>
    <xf numFmtId="164" fontId="21" fillId="0" borderId="0" xfId="1" applyNumberFormat="1" applyFont="1" applyFill="1" applyAlignment="1"/>
    <xf numFmtId="0" fontId="23" fillId="0" borderId="0" xfId="0" applyFont="1" applyFill="1" applyBorder="1" applyAlignment="1">
      <alignment vertical="center"/>
    </xf>
    <xf numFmtId="0" fontId="28" fillId="0" borderId="5" xfId="0" applyFont="1" applyFill="1" applyBorder="1" applyAlignment="1">
      <alignment vertical="center" wrapText="1"/>
    </xf>
    <xf numFmtId="43" fontId="28" fillId="0" borderId="2" xfId="1" applyFont="1" applyFill="1" applyBorder="1"/>
    <xf numFmtId="0" fontId="28" fillId="0" borderId="2" xfId="0" applyFont="1" applyFill="1" applyBorder="1"/>
    <xf numFmtId="165" fontId="28" fillId="0" borderId="0" xfId="2" applyNumberFormat="1" applyFont="1" applyFill="1"/>
    <xf numFmtId="166" fontId="35" fillId="0" borderId="0" xfId="1" applyNumberFormat="1" applyFont="1" applyFill="1"/>
    <xf numFmtId="166" fontId="19" fillId="0" borderId="0" xfId="1" applyNumberFormat="1" applyFont="1" applyFill="1"/>
    <xf numFmtId="166" fontId="28" fillId="0" borderId="2" xfId="1" applyNumberFormat="1" applyFont="1" applyFill="1" applyBorder="1"/>
    <xf numFmtId="0" fontId="22" fillId="0" borderId="0" xfId="0" applyFont="1" applyFill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166" fontId="28" fillId="0" borderId="6" xfId="1" applyNumberFormat="1" applyFont="1" applyFill="1" applyBorder="1" applyAlignment="1">
      <alignment horizontal="center" vertical="center" wrapText="1"/>
    </xf>
    <xf numFmtId="166" fontId="28" fillId="0" borderId="7" xfId="1" applyNumberFormat="1" applyFont="1" applyFill="1" applyBorder="1" applyAlignment="1">
      <alignment horizontal="center" vertical="center" wrapText="1"/>
    </xf>
    <xf numFmtId="166" fontId="28" fillId="0" borderId="8" xfId="1" applyNumberFormat="1" applyFont="1" applyFill="1" applyBorder="1" applyAlignment="1">
      <alignment horizontal="center" vertical="center" wrapText="1"/>
    </xf>
    <xf numFmtId="0" fontId="25" fillId="3" borderId="2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left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166" fontId="25" fillId="3" borderId="2" xfId="1" applyNumberFormat="1" applyFont="1" applyFill="1" applyBorder="1" applyAlignment="1">
      <alignment horizontal="center" vertical="center"/>
    </xf>
    <xf numFmtId="166" fontId="25" fillId="3" borderId="2" xfId="1" applyNumberFormat="1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64" fontId="28" fillId="0" borderId="3" xfId="1" applyNumberFormat="1" applyFont="1" applyFill="1" applyBorder="1" applyAlignment="1">
      <alignment horizontal="center" vertical="center" wrapText="1"/>
    </xf>
    <xf numFmtId="164" fontId="28" fillId="0" borderId="4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/>
    </xf>
    <xf numFmtId="0" fontId="20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166" fontId="25" fillId="3" borderId="2" xfId="0" applyNumberFormat="1" applyFont="1" applyFill="1" applyBorder="1" applyAlignment="1">
      <alignment horizontal="center" vertical="center" wrapText="1"/>
    </xf>
    <xf numFmtId="166" fontId="25" fillId="3" borderId="2" xfId="0" applyNumberFormat="1" applyFont="1" applyFill="1" applyBorder="1" applyAlignment="1">
      <alignment horizontal="center" vertical="center"/>
    </xf>
    <xf numFmtId="164" fontId="22" fillId="0" borderId="3" xfId="1" applyNumberFormat="1" applyFont="1" applyFill="1" applyBorder="1" applyAlignment="1">
      <alignment horizontal="center" vertical="center" wrapText="1"/>
    </xf>
    <xf numFmtId="164" fontId="22" fillId="0" borderId="4" xfId="1" applyNumberFormat="1" applyFont="1" applyFill="1" applyBorder="1" applyAlignment="1">
      <alignment horizontal="center" vertical="center" wrapText="1"/>
    </xf>
    <xf numFmtId="164" fontId="22" fillId="0" borderId="5" xfId="1" applyNumberFormat="1" applyFont="1" applyFill="1" applyBorder="1" applyAlignment="1">
      <alignment horizontal="center" vertical="center" wrapText="1"/>
    </xf>
    <xf numFmtId="43" fontId="14" fillId="3" borderId="2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43" fontId="2" fillId="0" borderId="3" xfId="1" applyNumberFormat="1" applyFont="1" applyFill="1" applyBorder="1" applyAlignment="1">
      <alignment horizontal="center" vertical="center" wrapText="1"/>
    </xf>
    <xf numFmtId="43" fontId="2" fillId="0" borderId="4" xfId="1" applyNumberFormat="1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/>
    </xf>
    <xf numFmtId="166" fontId="24" fillId="0" borderId="0" xfId="0" applyNumberFormat="1" applyFont="1" applyFill="1"/>
    <xf numFmtId="166" fontId="22" fillId="0" borderId="0" xfId="0" applyNumberFormat="1" applyFont="1" applyFill="1" applyAlignment="1">
      <alignment horizontal="center" vertical="center"/>
    </xf>
    <xf numFmtId="166" fontId="28" fillId="0" borderId="3" xfId="1" applyNumberFormat="1" applyFont="1" applyFill="1" applyBorder="1" applyAlignment="1">
      <alignment horizontal="center" vertical="center" wrapText="1"/>
    </xf>
    <xf numFmtId="166" fontId="28" fillId="0" borderId="4" xfId="1" applyNumberFormat="1" applyFont="1" applyFill="1" applyBorder="1" applyAlignment="1">
      <alignment horizontal="center" vertical="center" wrapText="1"/>
    </xf>
    <xf numFmtId="166" fontId="14" fillId="0" borderId="2" xfId="0" applyNumberFormat="1" applyFont="1" applyFill="1" applyBorder="1" applyAlignment="1">
      <alignment horizontal="center" vertical="center" wrapText="1"/>
    </xf>
    <xf numFmtId="166" fontId="25" fillId="0" borderId="0" xfId="0" applyNumberFormat="1" applyFont="1" applyFill="1" applyAlignment="1"/>
    <xf numFmtId="166" fontId="36" fillId="0" borderId="0" xfId="1" applyNumberFormat="1" applyFont="1" applyFill="1"/>
    <xf numFmtId="166" fontId="23" fillId="0" borderId="0" xfId="0" applyNumberFormat="1" applyFont="1" applyFill="1" applyBorder="1" applyAlignment="1">
      <alignment horizontal="center" vertical="center"/>
    </xf>
    <xf numFmtId="166" fontId="31" fillId="0" borderId="3" xfId="0" applyNumberFormat="1" applyFont="1" applyFill="1" applyBorder="1" applyAlignment="1">
      <alignment horizontal="center" vertical="center" wrapText="1"/>
    </xf>
    <xf numFmtId="166" fontId="30" fillId="0" borderId="2" xfId="0" quotePrefix="1" applyNumberFormat="1" applyFont="1" applyFill="1" applyBorder="1" applyAlignment="1">
      <alignment horizontal="center" vertical="center" wrapText="1"/>
    </xf>
    <xf numFmtId="0" fontId="36" fillId="0" borderId="0" xfId="0" applyFont="1" applyFill="1"/>
    <xf numFmtId="0" fontId="37" fillId="0" borderId="0" xfId="0" applyFont="1" applyFill="1" applyAlignment="1">
      <alignment horizontal="left"/>
    </xf>
    <xf numFmtId="9" fontId="36" fillId="0" borderId="0" xfId="2" applyFont="1" applyFill="1"/>
    <xf numFmtId="43" fontId="36" fillId="0" borderId="0" xfId="0" applyNumberFormat="1" applyFont="1" applyFill="1"/>
    <xf numFmtId="0" fontId="36" fillId="0" borderId="0" xfId="0" applyFont="1" applyFill="1" applyAlignment="1"/>
    <xf numFmtId="43" fontId="36" fillId="0" borderId="0" xfId="1" applyFont="1" applyFill="1" applyAlignment="1"/>
    <xf numFmtId="43" fontId="36" fillId="0" borderId="0" xfId="1" applyFont="1" applyFill="1"/>
    <xf numFmtId="0" fontId="38" fillId="0" borderId="0" xfId="0" applyFont="1" applyFill="1" applyAlignment="1"/>
    <xf numFmtId="166" fontId="38" fillId="0" borderId="0" xfId="1" applyNumberFormat="1" applyFont="1" applyFill="1" applyAlignment="1">
      <alignment horizontal="center"/>
    </xf>
    <xf numFmtId="0" fontId="39" fillId="0" borderId="0" xfId="0" applyFont="1" applyFill="1" applyAlignment="1"/>
    <xf numFmtId="166" fontId="39" fillId="0" borderId="0" xfId="1" applyNumberFormat="1" applyFont="1" applyFill="1" applyAlignment="1"/>
    <xf numFmtId="166" fontId="39" fillId="0" borderId="0" xfId="1" applyNumberFormat="1" applyFont="1" applyFill="1" applyAlignment="1">
      <alignment horizontal="center"/>
    </xf>
    <xf numFmtId="0" fontId="40" fillId="0" borderId="0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3" fontId="39" fillId="0" borderId="0" xfId="1" applyFont="1" applyFill="1" applyBorder="1"/>
    <xf numFmtId="166" fontId="39" fillId="0" borderId="0" xfId="1" applyNumberFormat="1" applyFont="1" applyFill="1" applyBorder="1"/>
    <xf numFmtId="0" fontId="39" fillId="0" borderId="0" xfId="0" applyFont="1" applyFill="1" applyBorder="1"/>
    <xf numFmtId="165" fontId="39" fillId="0" borderId="0" xfId="2" applyNumberFormat="1" applyFont="1" applyFill="1"/>
    <xf numFmtId="0" fontId="39" fillId="0" borderId="0" xfId="0" applyFont="1" applyFill="1" applyBorder="1" applyAlignment="1">
      <alignment horizontal="left"/>
    </xf>
    <xf numFmtId="0" fontId="39" fillId="0" borderId="0" xfId="0" applyFont="1" applyFill="1" applyBorder="1" applyAlignment="1"/>
    <xf numFmtId="166" fontId="38" fillId="0" borderId="0" xfId="0" applyNumberFormat="1" applyFont="1" applyFill="1" applyBorder="1" applyAlignment="1"/>
    <xf numFmtId="0" fontId="38" fillId="0" borderId="0" xfId="0" applyFont="1" applyFill="1" applyBorder="1" applyAlignment="1"/>
    <xf numFmtId="0" fontId="41" fillId="0" borderId="0" xfId="0" applyFont="1" applyFill="1" applyAlignment="1">
      <alignment horizontal="left"/>
    </xf>
    <xf numFmtId="164" fontId="41" fillId="0" borderId="0" xfId="1" applyNumberFormat="1" applyFont="1" applyFill="1"/>
    <xf numFmtId="166" fontId="39" fillId="0" borderId="0" xfId="0" applyNumberFormat="1" applyFont="1" applyFill="1" applyAlignment="1"/>
    <xf numFmtId="0" fontId="38" fillId="0" borderId="0" xfId="0" applyFont="1" applyFill="1"/>
    <xf numFmtId="0" fontId="41" fillId="0" borderId="0" xfId="0" applyFont="1" applyFill="1"/>
    <xf numFmtId="0" fontId="39" fillId="0" borderId="0" xfId="0" applyFont="1" applyFill="1" applyAlignment="1">
      <alignment horizontal="center"/>
    </xf>
    <xf numFmtId="166" fontId="14" fillId="0" borderId="0" xfId="1" applyNumberFormat="1" applyFont="1" applyFill="1"/>
    <xf numFmtId="166" fontId="24" fillId="0" borderId="7" xfId="2" applyNumberFormat="1" applyFont="1" applyFill="1" applyBorder="1" applyAlignment="1">
      <alignment wrapText="1"/>
    </xf>
    <xf numFmtId="166" fontId="24" fillId="0" borderId="0" xfId="2" applyNumberFormat="1" applyFont="1" applyFill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39"/>
  <sheetViews>
    <sheetView tabSelected="1" topLeftCell="A22" zoomScale="60" zoomScaleNormal="60" zoomScaleSheetLayoutView="64" workbookViewId="0">
      <selection activeCell="N41" sqref="N41"/>
    </sheetView>
  </sheetViews>
  <sheetFormatPr defaultRowHeight="15" x14ac:dyDescent="0.25"/>
  <cols>
    <col min="1" max="1" width="9.140625" style="88"/>
    <col min="2" max="2" width="18.42578125" style="127" customWidth="1"/>
    <col min="3" max="3" width="15" style="88" customWidth="1"/>
    <col min="4" max="4" width="6.42578125" style="88" customWidth="1"/>
    <col min="5" max="5" width="6.7109375" style="88" customWidth="1"/>
    <col min="6" max="6" width="11.5703125" style="95" customWidth="1"/>
    <col min="7" max="7" width="8" style="88" customWidth="1"/>
    <col min="8" max="8" width="10.5703125" style="88" bestFit="1" customWidth="1"/>
    <col min="9" max="9" width="11.85546875" style="88" customWidth="1"/>
    <col min="10" max="10" width="9.5703125" style="88" bestFit="1" customWidth="1"/>
    <col min="11" max="11" width="10.5703125" style="88" bestFit="1" customWidth="1"/>
    <col min="12" max="12" width="11.7109375" style="88" customWidth="1"/>
    <col min="13" max="13" width="12.42578125" style="267" customWidth="1"/>
    <col min="14" max="14" width="8.7109375" style="88" customWidth="1"/>
    <col min="15" max="15" width="6.7109375" style="88" customWidth="1"/>
    <col min="16" max="16" width="6.140625" style="88" customWidth="1"/>
    <col min="17" max="17" width="12.7109375" style="88" customWidth="1"/>
    <col min="18" max="18" width="7.85546875" style="88" customWidth="1"/>
    <col min="19" max="19" width="9.5703125" style="88" bestFit="1" customWidth="1"/>
    <col min="20" max="20" width="11.140625" style="88" customWidth="1"/>
    <col min="21" max="21" width="10.7109375" style="88" customWidth="1"/>
    <col min="22" max="22" width="9.5703125" style="88" bestFit="1" customWidth="1"/>
    <col min="23" max="23" width="12.140625" style="88" customWidth="1"/>
    <col min="24" max="24" width="12.42578125" style="88" customWidth="1"/>
    <col min="25" max="25" width="8.7109375" style="88" customWidth="1"/>
    <col min="26" max="28" width="16.85546875" style="98" customWidth="1"/>
    <col min="29" max="29" width="9.140625" style="88" hidden="1" customWidth="1"/>
    <col min="30" max="30" width="9.140625" style="88" customWidth="1"/>
    <col min="31" max="16384" width="9.140625" style="88"/>
  </cols>
  <sheetData>
    <row r="1" spans="1:29" s="133" customFormat="1" ht="24" customHeight="1" x14ac:dyDescent="0.3">
      <c r="A1" s="206" t="s">
        <v>41</v>
      </c>
      <c r="B1" s="206"/>
      <c r="C1" s="132"/>
      <c r="F1" s="134"/>
      <c r="M1" s="175"/>
      <c r="Z1" s="135"/>
      <c r="AA1" s="135"/>
      <c r="AB1" s="135"/>
    </row>
    <row r="2" spans="1:29" s="133" customFormat="1" ht="18.75" x14ac:dyDescent="0.3">
      <c r="A2" s="206" t="s">
        <v>42</v>
      </c>
      <c r="B2" s="206"/>
      <c r="C2" s="206"/>
      <c r="D2" s="206"/>
      <c r="F2" s="134"/>
      <c r="M2" s="175"/>
      <c r="Z2" s="135"/>
      <c r="AA2" s="135"/>
      <c r="AB2" s="135"/>
    </row>
    <row r="3" spans="1:29" s="133" customFormat="1" ht="18.75" x14ac:dyDescent="0.3">
      <c r="A3" s="207"/>
      <c r="B3" s="206"/>
      <c r="C3" s="206"/>
      <c r="D3" s="206"/>
      <c r="F3" s="134"/>
      <c r="M3" s="175"/>
      <c r="Z3" s="135"/>
      <c r="AA3" s="135"/>
      <c r="AB3" s="135"/>
    </row>
    <row r="4" spans="1:29" s="133" customFormat="1" ht="18.75" x14ac:dyDescent="0.3">
      <c r="A4" s="206" t="s">
        <v>107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6"/>
      <c r="S4" s="206"/>
      <c r="T4" s="206"/>
      <c r="U4" s="206"/>
      <c r="V4" s="206"/>
      <c r="W4" s="206"/>
      <c r="X4" s="206"/>
      <c r="Z4" s="135"/>
      <c r="AA4" s="135"/>
      <c r="AB4" s="135"/>
    </row>
    <row r="5" spans="1:29" s="137" customFormat="1" ht="3.75" customHeight="1" x14ac:dyDescent="0.3">
      <c r="A5" s="212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Z5" s="138"/>
      <c r="AA5" s="138"/>
      <c r="AB5" s="138"/>
    </row>
    <row r="6" spans="1:29" s="137" customFormat="1" ht="21.75" customHeight="1" x14ac:dyDescent="0.3">
      <c r="A6" s="212" t="s">
        <v>120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138"/>
      <c r="AA6" s="138"/>
      <c r="AB6" s="138"/>
    </row>
    <row r="7" spans="1:29" s="141" customFormat="1" ht="18.75" x14ac:dyDescent="0.3">
      <c r="A7" s="99"/>
      <c r="B7" s="122"/>
      <c r="C7" s="99"/>
      <c r="D7" s="99"/>
      <c r="E7" s="99"/>
      <c r="F7" s="139"/>
      <c r="G7" s="99"/>
      <c r="H7" s="99"/>
      <c r="I7" s="99"/>
      <c r="J7" s="99"/>
      <c r="K7" s="99"/>
      <c r="L7" s="99"/>
      <c r="M7" s="274"/>
      <c r="N7" s="136"/>
      <c r="O7" s="99"/>
      <c r="P7" s="99"/>
      <c r="Q7" s="99"/>
      <c r="R7" s="99"/>
      <c r="S7" s="99"/>
      <c r="T7" s="99"/>
      <c r="U7" s="99"/>
      <c r="V7" s="137"/>
      <c r="W7" s="137"/>
      <c r="X7" s="137"/>
      <c r="Y7" s="137"/>
      <c r="Z7" s="140"/>
      <c r="AA7" s="138"/>
      <c r="AB7" s="138"/>
      <c r="AC7" s="137"/>
    </row>
    <row r="8" spans="1:29" s="40" customFormat="1" ht="15.75" customHeight="1" x14ac:dyDescent="0.25">
      <c r="A8" s="209" t="s">
        <v>0</v>
      </c>
      <c r="B8" s="209" t="s">
        <v>116</v>
      </c>
      <c r="C8" s="209" t="s">
        <v>1</v>
      </c>
      <c r="D8" s="208" t="s">
        <v>2</v>
      </c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 t="s">
        <v>3</v>
      </c>
      <c r="P8" s="208"/>
      <c r="Q8" s="208"/>
      <c r="R8" s="208"/>
      <c r="S8" s="208"/>
      <c r="T8" s="208"/>
      <c r="U8" s="208"/>
      <c r="V8" s="208"/>
      <c r="W8" s="208"/>
      <c r="X8" s="208"/>
      <c r="Y8" s="208"/>
      <c r="Z8" s="219" t="s">
        <v>109</v>
      </c>
      <c r="AA8" s="220"/>
      <c r="AB8" s="221"/>
      <c r="AC8" s="209" t="s">
        <v>104</v>
      </c>
    </row>
    <row r="9" spans="1:29" s="40" customFormat="1" ht="15.75" x14ac:dyDescent="0.25">
      <c r="A9" s="210"/>
      <c r="B9" s="210"/>
      <c r="C9" s="210"/>
      <c r="D9" s="208" t="s">
        <v>4</v>
      </c>
      <c r="E9" s="208"/>
      <c r="F9" s="208"/>
      <c r="G9" s="209" t="s">
        <v>5</v>
      </c>
      <c r="H9" s="208" t="s">
        <v>6</v>
      </c>
      <c r="I9" s="208"/>
      <c r="J9" s="208"/>
      <c r="K9" s="208" t="s">
        <v>7</v>
      </c>
      <c r="L9" s="208"/>
      <c r="M9" s="208"/>
      <c r="N9" s="208"/>
      <c r="O9" s="208" t="s">
        <v>4</v>
      </c>
      <c r="P9" s="208"/>
      <c r="Q9" s="208"/>
      <c r="R9" s="209" t="s">
        <v>5</v>
      </c>
      <c r="S9" s="208" t="s">
        <v>6</v>
      </c>
      <c r="T9" s="208"/>
      <c r="U9" s="208"/>
      <c r="V9" s="208" t="s">
        <v>7</v>
      </c>
      <c r="W9" s="208"/>
      <c r="X9" s="208"/>
      <c r="Y9" s="208"/>
      <c r="Z9" s="222" t="s">
        <v>108</v>
      </c>
      <c r="AA9" s="213" t="s">
        <v>110</v>
      </c>
      <c r="AB9" s="213"/>
      <c r="AC9" s="210"/>
    </row>
    <row r="10" spans="1:29" s="144" customFormat="1" ht="256.5" customHeight="1" x14ac:dyDescent="0.2">
      <c r="A10" s="210"/>
      <c r="B10" s="210"/>
      <c r="C10" s="210"/>
      <c r="D10" s="142" t="s">
        <v>8</v>
      </c>
      <c r="E10" s="142" t="s">
        <v>9</v>
      </c>
      <c r="F10" s="143" t="s">
        <v>10</v>
      </c>
      <c r="G10" s="210"/>
      <c r="H10" s="142" t="s">
        <v>11</v>
      </c>
      <c r="I10" s="142" t="s">
        <v>121</v>
      </c>
      <c r="J10" s="142" t="s">
        <v>122</v>
      </c>
      <c r="K10" s="142" t="s">
        <v>123</v>
      </c>
      <c r="L10" s="142" t="s">
        <v>124</v>
      </c>
      <c r="M10" s="275" t="s">
        <v>125</v>
      </c>
      <c r="N10" s="142" t="s">
        <v>126</v>
      </c>
      <c r="O10" s="142" t="s">
        <v>127</v>
      </c>
      <c r="P10" s="142" t="s">
        <v>128</v>
      </c>
      <c r="Q10" s="142" t="s">
        <v>129</v>
      </c>
      <c r="R10" s="210"/>
      <c r="S10" s="142" t="s">
        <v>11</v>
      </c>
      <c r="T10" s="142" t="s">
        <v>130</v>
      </c>
      <c r="U10" s="142" t="s">
        <v>131</v>
      </c>
      <c r="V10" s="142" t="s">
        <v>12</v>
      </c>
      <c r="W10" s="142" t="s">
        <v>132</v>
      </c>
      <c r="X10" s="142" t="s">
        <v>125</v>
      </c>
      <c r="Y10" s="142" t="s">
        <v>126</v>
      </c>
      <c r="Z10" s="223"/>
      <c r="AA10" s="104" t="s">
        <v>111</v>
      </c>
      <c r="AB10" s="104" t="s">
        <v>112</v>
      </c>
      <c r="AC10" s="210"/>
    </row>
    <row r="11" spans="1:29" s="40" customFormat="1" ht="15.75" x14ac:dyDescent="0.25">
      <c r="A11" s="211"/>
      <c r="B11" s="211"/>
      <c r="C11" s="101"/>
      <c r="D11" s="8" t="s">
        <v>14</v>
      </c>
      <c r="E11" s="8" t="s">
        <v>14</v>
      </c>
      <c r="F11" s="41" t="s">
        <v>14</v>
      </c>
      <c r="G11" s="8" t="s">
        <v>14</v>
      </c>
      <c r="H11" s="8" t="s">
        <v>14</v>
      </c>
      <c r="I11" s="8" t="s">
        <v>14</v>
      </c>
      <c r="J11" s="8" t="s">
        <v>14</v>
      </c>
      <c r="K11" s="8" t="s">
        <v>14</v>
      </c>
      <c r="L11" s="8" t="s">
        <v>14</v>
      </c>
      <c r="M11" s="271" t="s">
        <v>14</v>
      </c>
      <c r="N11" s="8" t="s">
        <v>14</v>
      </c>
      <c r="O11" s="8" t="s">
        <v>14</v>
      </c>
      <c r="P11" s="8" t="s">
        <v>14</v>
      </c>
      <c r="Q11" s="8" t="s">
        <v>14</v>
      </c>
      <c r="R11" s="8" t="s">
        <v>14</v>
      </c>
      <c r="S11" s="8" t="s">
        <v>14</v>
      </c>
      <c r="T11" s="8" t="s">
        <v>14</v>
      </c>
      <c r="U11" s="8" t="s">
        <v>14</v>
      </c>
      <c r="V11" s="8" t="s">
        <v>14</v>
      </c>
      <c r="W11" s="8" t="s">
        <v>14</v>
      </c>
      <c r="X11" s="8" t="s">
        <v>14</v>
      </c>
      <c r="Y11" s="8" t="s">
        <v>14</v>
      </c>
      <c r="Z11" s="145" t="s">
        <v>13</v>
      </c>
      <c r="AA11" s="146" t="s">
        <v>13</v>
      </c>
      <c r="AB11" s="146" t="s">
        <v>13</v>
      </c>
      <c r="AC11" s="211"/>
    </row>
    <row r="12" spans="1:29" s="151" customFormat="1" ht="15.75" x14ac:dyDescent="0.25">
      <c r="A12" s="147" t="s">
        <v>68</v>
      </c>
      <c r="B12" s="123" t="s">
        <v>16</v>
      </c>
      <c r="C12" s="107" t="s">
        <v>17</v>
      </c>
      <c r="D12" s="107" t="s">
        <v>18</v>
      </c>
      <c r="E12" s="107" t="s">
        <v>19</v>
      </c>
      <c r="F12" s="148" t="s">
        <v>20</v>
      </c>
      <c r="G12" s="107" t="s">
        <v>21</v>
      </c>
      <c r="H12" s="107" t="s">
        <v>22</v>
      </c>
      <c r="I12" s="107" t="s">
        <v>23</v>
      </c>
      <c r="J12" s="107" t="s">
        <v>24</v>
      </c>
      <c r="K12" s="107" t="s">
        <v>25</v>
      </c>
      <c r="L12" s="107" t="s">
        <v>26</v>
      </c>
      <c r="M12" s="276" t="s">
        <v>27</v>
      </c>
      <c r="N12" s="107" t="s">
        <v>28</v>
      </c>
      <c r="O12" s="107" t="s">
        <v>29</v>
      </c>
      <c r="P12" s="107" t="s">
        <v>30</v>
      </c>
      <c r="Q12" s="107" t="s">
        <v>31</v>
      </c>
      <c r="R12" s="107" t="s">
        <v>32</v>
      </c>
      <c r="S12" s="107" t="s">
        <v>33</v>
      </c>
      <c r="T12" s="107" t="s">
        <v>34</v>
      </c>
      <c r="U12" s="107" t="s">
        <v>35</v>
      </c>
      <c r="V12" s="107" t="s">
        <v>36</v>
      </c>
      <c r="W12" s="107" t="s">
        <v>37</v>
      </c>
      <c r="X12" s="107" t="s">
        <v>38</v>
      </c>
      <c r="Y12" s="107" t="s">
        <v>39</v>
      </c>
      <c r="Z12" s="149" t="s">
        <v>69</v>
      </c>
      <c r="AA12" s="107" t="s">
        <v>71</v>
      </c>
      <c r="AB12" s="149" t="s">
        <v>117</v>
      </c>
      <c r="AC12" s="107" t="s">
        <v>118</v>
      </c>
    </row>
    <row r="13" spans="1:29" s="40" customFormat="1" ht="25.5" customHeight="1" x14ac:dyDescent="0.25">
      <c r="A13" s="8">
        <v>1</v>
      </c>
      <c r="B13" s="124" t="s">
        <v>77</v>
      </c>
      <c r="C13" s="152">
        <f>Z13*10/3</f>
        <v>538.65150000000006</v>
      </c>
      <c r="D13" s="145"/>
      <c r="E13" s="145"/>
      <c r="F13" s="145">
        <v>0.37172000000000005</v>
      </c>
      <c r="G13" s="145"/>
      <c r="H13" s="145">
        <v>0</v>
      </c>
      <c r="I13" s="145">
        <v>0.94000000000000006</v>
      </c>
      <c r="J13" s="145">
        <v>1.1400000000000001</v>
      </c>
      <c r="K13" s="145">
        <v>1.67E-2</v>
      </c>
      <c r="L13" s="145">
        <v>0.77134000000000025</v>
      </c>
      <c r="M13" s="145">
        <v>1.0644899999999999</v>
      </c>
      <c r="N13" s="145"/>
      <c r="O13" s="145"/>
      <c r="P13" s="145"/>
      <c r="Q13" s="145">
        <v>12.762510000000001</v>
      </c>
      <c r="R13" s="145"/>
      <c r="S13" s="145">
        <v>0</v>
      </c>
      <c r="T13" s="145">
        <v>0.08</v>
      </c>
      <c r="U13" s="145">
        <v>0.72563999999999995</v>
      </c>
      <c r="V13" s="145">
        <v>0</v>
      </c>
      <c r="W13" s="145">
        <v>0.39</v>
      </c>
      <c r="X13" s="145">
        <v>0.68410000000000015</v>
      </c>
      <c r="Y13" s="145"/>
      <c r="Z13" s="145">
        <f>F13*10+Q13*5+H13*6+S13*3+I13*10+T13*5+J13*15+U13*7.5+K13*12+V13*6+L13*20+W13*10+M13*30+X13*15+N13*60+Y13*30</f>
        <v>161.59545000000003</v>
      </c>
      <c r="AA13" s="41">
        <f>Z13*80%</f>
        <v>129.27636000000004</v>
      </c>
      <c r="AB13" s="41">
        <f>Z13*20%</f>
        <v>32.31909000000001</v>
      </c>
      <c r="AC13" s="216"/>
    </row>
    <row r="14" spans="1:29" s="40" customFormat="1" ht="25.5" customHeight="1" x14ac:dyDescent="0.25">
      <c r="A14" s="8">
        <v>2</v>
      </c>
      <c r="B14" s="124" t="s">
        <v>75</v>
      </c>
      <c r="C14" s="152">
        <f>Z14*10/3</f>
        <v>483.34466666666668</v>
      </c>
      <c r="D14" s="145"/>
      <c r="E14" s="145"/>
      <c r="F14" s="145">
        <v>0</v>
      </c>
      <c r="G14" s="145"/>
      <c r="H14" s="145">
        <v>0</v>
      </c>
      <c r="I14" s="145">
        <v>0</v>
      </c>
      <c r="J14" s="145">
        <v>0</v>
      </c>
      <c r="K14" s="145">
        <v>0</v>
      </c>
      <c r="L14" s="145">
        <v>0</v>
      </c>
      <c r="M14" s="145">
        <v>0</v>
      </c>
      <c r="N14" s="145"/>
      <c r="O14" s="145"/>
      <c r="P14" s="145"/>
      <c r="Q14" s="145">
        <v>28.509599999999999</v>
      </c>
      <c r="R14" s="145"/>
      <c r="S14" s="145">
        <v>0</v>
      </c>
      <c r="T14" s="145">
        <v>0</v>
      </c>
      <c r="U14" s="145">
        <v>0</v>
      </c>
      <c r="V14" s="145">
        <v>0.32590000000000002</v>
      </c>
      <c r="W14" s="145">
        <v>0.05</v>
      </c>
      <c r="X14" s="145">
        <v>0</v>
      </c>
      <c r="Y14" s="145"/>
      <c r="Z14" s="145">
        <f>F14*10+Q14*5+H14*6+S14*3+I14*10+T14*5+J14*15+U14*7.5+K14*12+V14*6+L14*20+W14*10+M14*30+X14*15+N14*60+Y14*30</f>
        <v>145.0034</v>
      </c>
      <c r="AA14" s="41">
        <f t="shared" ref="AA14:AA31" si="0">Z14*80%</f>
        <v>116.00272000000001</v>
      </c>
      <c r="AB14" s="41">
        <f t="shared" ref="AB14:AB31" si="1">Z14*20%</f>
        <v>29.000680000000003</v>
      </c>
      <c r="AC14" s="217"/>
    </row>
    <row r="15" spans="1:29" s="40" customFormat="1" ht="25.5" customHeight="1" x14ac:dyDescent="0.25">
      <c r="A15" s="8">
        <v>3</v>
      </c>
      <c r="B15" s="124" t="s">
        <v>76</v>
      </c>
      <c r="C15" s="152">
        <f>Z15*10/3</f>
        <v>375.00166666666655</v>
      </c>
      <c r="D15" s="145"/>
      <c r="E15" s="145"/>
      <c r="F15" s="145">
        <v>0.05</v>
      </c>
      <c r="G15" s="145"/>
      <c r="H15" s="145">
        <v>0</v>
      </c>
      <c r="I15" s="145">
        <v>0</v>
      </c>
      <c r="J15" s="145">
        <v>0</v>
      </c>
      <c r="K15" s="145">
        <v>0.14000000000000001</v>
      </c>
      <c r="L15" s="145">
        <v>0</v>
      </c>
      <c r="M15" s="145">
        <v>0</v>
      </c>
      <c r="N15" s="145"/>
      <c r="O15" s="145"/>
      <c r="P15" s="145"/>
      <c r="Q15" s="145">
        <v>20.035299999999996</v>
      </c>
      <c r="R15" s="145"/>
      <c r="S15" s="145">
        <v>0</v>
      </c>
      <c r="T15" s="145">
        <v>0.2384</v>
      </c>
      <c r="U15" s="145">
        <v>0</v>
      </c>
      <c r="V15" s="145">
        <v>1.4920000000000002</v>
      </c>
      <c r="W15" s="145">
        <v>0</v>
      </c>
      <c r="X15" s="145">
        <v>0</v>
      </c>
      <c r="Y15" s="145"/>
      <c r="Z15" s="145">
        <f>F15*10+Q15*5+H15*6+S15*3+I15*10+T15*5+J15*15+U15*7.5+K15*12+V15*6+L15*20+W15*10+M15*30+X15*15+N15*60+Y15*30</f>
        <v>112.50049999999997</v>
      </c>
      <c r="AA15" s="41">
        <f t="shared" si="0"/>
        <v>90.000399999999985</v>
      </c>
      <c r="AB15" s="41">
        <f t="shared" si="1"/>
        <v>22.500099999999996</v>
      </c>
      <c r="AC15" s="217"/>
    </row>
    <row r="16" spans="1:29" s="40" customFormat="1" ht="25.5" customHeight="1" x14ac:dyDescent="0.25">
      <c r="A16" s="8">
        <v>4</v>
      </c>
      <c r="B16" s="124" t="s">
        <v>85</v>
      </c>
      <c r="C16" s="152">
        <f>Z16*10/3</f>
        <v>352.01666666666665</v>
      </c>
      <c r="D16" s="145"/>
      <c r="E16" s="145"/>
      <c r="F16" s="145">
        <v>1.45</v>
      </c>
      <c r="G16" s="145"/>
      <c r="H16" s="145">
        <v>0.6</v>
      </c>
      <c r="I16" s="145">
        <v>0.2</v>
      </c>
      <c r="J16" s="145">
        <v>0.1</v>
      </c>
      <c r="K16" s="145">
        <v>0.41500000000000004</v>
      </c>
      <c r="L16" s="145">
        <v>1.25</v>
      </c>
      <c r="M16" s="145">
        <v>0.21000000000000002</v>
      </c>
      <c r="N16" s="145"/>
      <c r="O16" s="145"/>
      <c r="P16" s="145"/>
      <c r="Q16" s="145">
        <v>5.6999999999999993</v>
      </c>
      <c r="R16" s="145"/>
      <c r="S16" s="145">
        <v>0.85000000000000009</v>
      </c>
      <c r="T16" s="145">
        <v>1.23</v>
      </c>
      <c r="U16" s="145">
        <v>0.25</v>
      </c>
      <c r="V16" s="145">
        <v>0</v>
      </c>
      <c r="W16" s="145">
        <v>0.85</v>
      </c>
      <c r="X16" s="145">
        <v>0.01</v>
      </c>
      <c r="Y16" s="145"/>
      <c r="Z16" s="145">
        <f>F16*10+Q16*5+H16*6+S16*3+I16*10+T16*5+J16*15+U16*7.5+K16*12+V16*6+L16*20+W16*10+M16*30+X16*15+N16*60+Y16*30</f>
        <v>105.605</v>
      </c>
      <c r="AA16" s="41">
        <f t="shared" si="0"/>
        <v>84.484000000000009</v>
      </c>
      <c r="AB16" s="41">
        <f t="shared" si="1"/>
        <v>21.121000000000002</v>
      </c>
      <c r="AC16" s="217"/>
    </row>
    <row r="17" spans="1:29" s="40" customFormat="1" ht="25.5" customHeight="1" x14ac:dyDescent="0.25">
      <c r="A17" s="8">
        <v>5</v>
      </c>
      <c r="B17" s="124" t="s">
        <v>84</v>
      </c>
      <c r="C17" s="152">
        <f>Z17*10/3</f>
        <v>1120.883333333333</v>
      </c>
      <c r="D17" s="145"/>
      <c r="E17" s="145"/>
      <c r="F17" s="145">
        <v>1.1400000000000001</v>
      </c>
      <c r="G17" s="145"/>
      <c r="H17" s="145">
        <v>0.25</v>
      </c>
      <c r="I17" s="145">
        <v>2.4400000000000004</v>
      </c>
      <c r="J17" s="145">
        <v>0.1</v>
      </c>
      <c r="K17" s="145">
        <v>0</v>
      </c>
      <c r="L17" s="305">
        <v>0.25</v>
      </c>
      <c r="M17" s="145">
        <v>8.6129999999999978</v>
      </c>
      <c r="N17" s="145"/>
      <c r="O17" s="145"/>
      <c r="P17" s="145"/>
      <c r="Q17" s="145">
        <v>0.55000000000000004</v>
      </c>
      <c r="R17" s="145"/>
      <c r="S17" s="145">
        <v>0</v>
      </c>
      <c r="T17" s="145">
        <v>0.4</v>
      </c>
      <c r="U17" s="145">
        <v>0.75</v>
      </c>
      <c r="V17" s="145">
        <v>0</v>
      </c>
      <c r="W17" s="145">
        <v>0</v>
      </c>
      <c r="X17" s="145">
        <v>1.58</v>
      </c>
      <c r="Y17" s="145"/>
      <c r="Z17" s="145">
        <f>F17*10+Q17*5+H17*6+S17*3+I17*10+T17*5+J17*15+U17*7.5+K17*12+V17*6+L17*20+W17*10+M17*30+X17*15+N17*60+Y17*30</f>
        <v>336.26499999999993</v>
      </c>
      <c r="AA17" s="41">
        <f t="shared" si="0"/>
        <v>269.01199999999994</v>
      </c>
      <c r="AB17" s="41">
        <f t="shared" si="1"/>
        <v>67.252999999999986</v>
      </c>
      <c r="AC17" s="217"/>
    </row>
    <row r="18" spans="1:29" s="40" customFormat="1" ht="25.5" customHeight="1" x14ac:dyDescent="0.25">
      <c r="A18" s="8">
        <v>6</v>
      </c>
      <c r="B18" s="124" t="s">
        <v>79</v>
      </c>
      <c r="C18" s="152">
        <f>Z18*10/3</f>
        <v>369.58166666666648</v>
      </c>
      <c r="D18" s="145"/>
      <c r="E18" s="145"/>
      <c r="F18" s="145">
        <v>1.5306999999999999</v>
      </c>
      <c r="G18" s="145"/>
      <c r="H18" s="145">
        <v>0.1</v>
      </c>
      <c r="I18" s="145">
        <v>7.0000000000000007E-2</v>
      </c>
      <c r="J18" s="145">
        <v>1.4999999999999999E-2</v>
      </c>
      <c r="K18" s="145">
        <v>0</v>
      </c>
      <c r="L18" s="145">
        <v>0.15000000000000002</v>
      </c>
      <c r="M18" s="145">
        <v>0.16500000000000001</v>
      </c>
      <c r="N18" s="145"/>
      <c r="O18" s="145"/>
      <c r="P18" s="145"/>
      <c r="Q18" s="145">
        <v>15.317799999999991</v>
      </c>
      <c r="R18" s="145"/>
      <c r="S18" s="145">
        <v>0.15</v>
      </c>
      <c r="T18" s="145">
        <v>0.30000000000000004</v>
      </c>
      <c r="U18" s="145">
        <v>0.20900000000000002</v>
      </c>
      <c r="V18" s="145">
        <v>0.05</v>
      </c>
      <c r="W18" s="145">
        <v>0.37</v>
      </c>
      <c r="X18" s="145">
        <v>0.13240000000000002</v>
      </c>
      <c r="Y18" s="145"/>
      <c r="Z18" s="145">
        <f>F18*10+Q18*5+H18*6+S18*3+I18*10+T18*5+J18*15+U18*7.5+K18*12+V18*6+L18*20+W18*10+M18*30+X18*15+N18*60+Y18*30</f>
        <v>110.87449999999995</v>
      </c>
      <c r="AA18" s="41">
        <f t="shared" si="0"/>
        <v>88.699599999999975</v>
      </c>
      <c r="AB18" s="41">
        <f t="shared" si="1"/>
        <v>22.174899999999994</v>
      </c>
      <c r="AC18" s="217"/>
    </row>
    <row r="19" spans="1:29" s="40" customFormat="1" ht="25.5" customHeight="1" x14ac:dyDescent="0.25">
      <c r="A19" s="8">
        <v>7</v>
      </c>
      <c r="B19" s="124" t="s">
        <v>91</v>
      </c>
      <c r="C19" s="152">
        <f>Z19*10/3</f>
        <v>108.70000000000003</v>
      </c>
      <c r="D19" s="145"/>
      <c r="E19" s="145"/>
      <c r="F19" s="145">
        <v>0.02</v>
      </c>
      <c r="G19" s="145"/>
      <c r="H19" s="145">
        <v>0</v>
      </c>
      <c r="I19" s="145">
        <v>0</v>
      </c>
      <c r="J19" s="145">
        <v>0.15</v>
      </c>
      <c r="K19" s="145">
        <v>0</v>
      </c>
      <c r="L19" s="145">
        <v>1.2430000000000003</v>
      </c>
      <c r="M19" s="145">
        <v>0</v>
      </c>
      <c r="N19" s="145"/>
      <c r="O19" s="145"/>
      <c r="P19" s="145"/>
      <c r="Q19" s="145">
        <v>0.8</v>
      </c>
      <c r="R19" s="145"/>
      <c r="S19" s="145">
        <v>0</v>
      </c>
      <c r="T19" s="145">
        <v>0.1</v>
      </c>
      <c r="U19" s="145">
        <v>0</v>
      </c>
      <c r="V19" s="145">
        <v>0</v>
      </c>
      <c r="W19" s="145">
        <v>0.08</v>
      </c>
      <c r="X19" s="145">
        <v>0</v>
      </c>
      <c r="Y19" s="145"/>
      <c r="Z19" s="145">
        <f>F19*10+Q19*5+H19*6+S19*3+I19*10+T19*5+J19*15+U19*7.5+K19*12+V19*6+L19*20+W19*10+M19*30+X19*15+N19*60+Y19*30</f>
        <v>32.610000000000007</v>
      </c>
      <c r="AA19" s="41">
        <f t="shared" si="0"/>
        <v>26.088000000000008</v>
      </c>
      <c r="AB19" s="41">
        <f t="shared" si="1"/>
        <v>6.522000000000002</v>
      </c>
      <c r="AC19" s="217"/>
    </row>
    <row r="20" spans="1:29" s="40" customFormat="1" ht="25.5" customHeight="1" x14ac:dyDescent="0.25">
      <c r="A20" s="8">
        <v>8</v>
      </c>
      <c r="B20" s="124" t="s">
        <v>89</v>
      </c>
      <c r="C20" s="152">
        <f>Z20*10/3</f>
        <v>504.88266666666669</v>
      </c>
      <c r="D20" s="145"/>
      <c r="E20" s="145"/>
      <c r="F20" s="145">
        <v>0.4415</v>
      </c>
      <c r="G20" s="145"/>
      <c r="H20" s="145">
        <v>0.5</v>
      </c>
      <c r="I20" s="145">
        <v>1.1457999999999999</v>
      </c>
      <c r="J20" s="145">
        <v>0.35499999999999998</v>
      </c>
      <c r="K20" s="145">
        <v>0.13</v>
      </c>
      <c r="L20" s="145">
        <v>1.5</v>
      </c>
      <c r="M20" s="145">
        <v>2.2345600000000001</v>
      </c>
      <c r="N20" s="145"/>
      <c r="O20" s="145"/>
      <c r="P20" s="145"/>
      <c r="Q20" s="145">
        <v>2.1</v>
      </c>
      <c r="R20" s="145"/>
      <c r="S20" s="145">
        <v>0.35</v>
      </c>
      <c r="T20" s="145">
        <v>1.6570000000000005</v>
      </c>
      <c r="U20" s="145">
        <v>0.54</v>
      </c>
      <c r="V20" s="145">
        <v>4.7500000000000001E-2</v>
      </c>
      <c r="W20" s="145">
        <v>0.42</v>
      </c>
      <c r="X20" s="145">
        <v>0.02</v>
      </c>
      <c r="Y20" s="145"/>
      <c r="Z20" s="145">
        <f>F20*10+Q20*5+H20*6+S20*3+I20*10+T20*5+J20*15+U20*7.5+K20*12+V20*6+L20*20+W20*10+M20*30+X20*15+N20*60+Y20*30</f>
        <v>151.46480000000003</v>
      </c>
      <c r="AA20" s="41">
        <f t="shared" si="0"/>
        <v>121.17184000000003</v>
      </c>
      <c r="AB20" s="41">
        <f t="shared" si="1"/>
        <v>30.292960000000008</v>
      </c>
      <c r="AC20" s="217"/>
    </row>
    <row r="21" spans="1:29" s="40" customFormat="1" ht="25.5" customHeight="1" x14ac:dyDescent="0.25">
      <c r="A21" s="8">
        <v>9</v>
      </c>
      <c r="B21" s="124" t="s">
        <v>90</v>
      </c>
      <c r="C21" s="152">
        <f>Z21*10/3</f>
        <v>2.9166666666666665</v>
      </c>
      <c r="D21" s="145"/>
      <c r="E21" s="145"/>
      <c r="F21" s="145">
        <v>0</v>
      </c>
      <c r="G21" s="145"/>
      <c r="H21" s="145">
        <v>0</v>
      </c>
      <c r="I21" s="145">
        <v>0</v>
      </c>
      <c r="J21" s="145">
        <v>0</v>
      </c>
      <c r="K21" s="145">
        <v>0</v>
      </c>
      <c r="L21" s="145">
        <v>0</v>
      </c>
      <c r="M21" s="145">
        <v>0</v>
      </c>
      <c r="N21" s="145"/>
      <c r="O21" s="145"/>
      <c r="P21" s="145"/>
      <c r="Q21" s="145">
        <v>0.17499999999999999</v>
      </c>
      <c r="R21" s="145"/>
      <c r="S21" s="145">
        <v>0</v>
      </c>
      <c r="T21" s="145">
        <v>0</v>
      </c>
      <c r="U21" s="145">
        <v>0</v>
      </c>
      <c r="V21" s="145">
        <v>0</v>
      </c>
      <c r="W21" s="145">
        <v>0</v>
      </c>
      <c r="X21" s="145">
        <v>0</v>
      </c>
      <c r="Y21" s="145"/>
      <c r="Z21" s="145">
        <f>F21*10+Q21*5+H21*6+S21*3+I21*10+T21*5+J21*15+U21*7.5+K21*12+V21*6+L21*20+W21*10+M21*30+X21*15+N21*60+Y21*30</f>
        <v>0.875</v>
      </c>
      <c r="AA21" s="41">
        <f t="shared" si="0"/>
        <v>0.70000000000000007</v>
      </c>
      <c r="AB21" s="41">
        <f t="shared" si="1"/>
        <v>0.17500000000000002</v>
      </c>
      <c r="AC21" s="217"/>
    </row>
    <row r="22" spans="1:29" s="40" customFormat="1" ht="25.5" customHeight="1" x14ac:dyDescent="0.25">
      <c r="A22" s="8">
        <v>10</v>
      </c>
      <c r="B22" s="124" t="s">
        <v>86</v>
      </c>
      <c r="C22" s="152">
        <f>Z22*10/3</f>
        <v>310.45</v>
      </c>
      <c r="D22" s="145"/>
      <c r="E22" s="145"/>
      <c r="F22" s="145">
        <v>0.504</v>
      </c>
      <c r="G22" s="145"/>
      <c r="H22" s="145">
        <v>0.87</v>
      </c>
      <c r="I22" s="145">
        <v>2.1</v>
      </c>
      <c r="J22" s="145">
        <v>0.15000000000000002</v>
      </c>
      <c r="K22" s="145">
        <v>0</v>
      </c>
      <c r="L22" s="145">
        <v>0.85</v>
      </c>
      <c r="M22" s="145">
        <v>1.01</v>
      </c>
      <c r="N22" s="145"/>
      <c r="O22" s="145"/>
      <c r="P22" s="145"/>
      <c r="Q22" s="145">
        <v>0.48499999999999993</v>
      </c>
      <c r="R22" s="145"/>
      <c r="S22" s="145">
        <v>0.30000000000000004</v>
      </c>
      <c r="T22" s="145">
        <v>0.84000000000000008</v>
      </c>
      <c r="U22" s="145">
        <v>0.1</v>
      </c>
      <c r="V22" s="145">
        <v>0.55000000000000004</v>
      </c>
      <c r="W22" s="145">
        <v>0</v>
      </c>
      <c r="X22" s="145">
        <v>0.05</v>
      </c>
      <c r="Y22" s="145"/>
      <c r="Z22" s="145">
        <f>F22*10+Q22*5+H22*6+S22*3+I22*10+T22*5+J22*15+U22*7.5+K22*12+V22*6+L22*20+W22*10+M22*30+X22*15+N22*60+Y22*30</f>
        <v>93.135000000000005</v>
      </c>
      <c r="AA22" s="41">
        <f t="shared" si="0"/>
        <v>74.50800000000001</v>
      </c>
      <c r="AB22" s="41">
        <f t="shared" si="1"/>
        <v>18.627000000000002</v>
      </c>
      <c r="AC22" s="217"/>
    </row>
    <row r="23" spans="1:29" s="40" customFormat="1" ht="25.5" customHeight="1" x14ac:dyDescent="0.25">
      <c r="A23" s="8">
        <v>11</v>
      </c>
      <c r="B23" s="124" t="s">
        <v>93</v>
      </c>
      <c r="C23" s="152">
        <f>Z23*10/3</f>
        <v>256.0766666666666</v>
      </c>
      <c r="D23" s="145"/>
      <c r="E23" s="145"/>
      <c r="F23" s="145">
        <v>1.3300000000000003</v>
      </c>
      <c r="G23" s="145"/>
      <c r="H23" s="145">
        <v>0</v>
      </c>
      <c r="I23" s="145">
        <v>0.67999999999999994</v>
      </c>
      <c r="J23" s="145">
        <v>0.1</v>
      </c>
      <c r="K23" s="145">
        <v>0.05</v>
      </c>
      <c r="L23" s="145">
        <v>0.05</v>
      </c>
      <c r="M23" s="145">
        <v>0.1</v>
      </c>
      <c r="N23" s="145"/>
      <c r="O23" s="145"/>
      <c r="P23" s="145"/>
      <c r="Q23" s="145">
        <v>5.9889999999999981</v>
      </c>
      <c r="R23" s="145"/>
      <c r="S23" s="145">
        <v>0.30000000000000004</v>
      </c>
      <c r="T23" s="145">
        <v>0.72</v>
      </c>
      <c r="U23" s="145">
        <v>0.2</v>
      </c>
      <c r="V23" s="145">
        <v>6.0000000000000005E-2</v>
      </c>
      <c r="W23" s="145">
        <v>0.39679999999999999</v>
      </c>
      <c r="X23" s="145">
        <v>0.69</v>
      </c>
      <c r="Y23" s="145"/>
      <c r="Z23" s="145">
        <f>F23*10+Q23*5+H23*6+S23*3+I23*10+T23*5+J23*15+U23*7.5+K23*12+V23*6+L23*20+W23*10+M23*30+X23*15+N23*60+Y23*30</f>
        <v>76.822999999999979</v>
      </c>
      <c r="AA23" s="41">
        <f t="shared" si="0"/>
        <v>61.458399999999983</v>
      </c>
      <c r="AB23" s="41">
        <f t="shared" si="1"/>
        <v>15.364599999999996</v>
      </c>
      <c r="AC23" s="217"/>
    </row>
    <row r="24" spans="1:29" s="40" customFormat="1" ht="25.5" customHeight="1" x14ac:dyDescent="0.25">
      <c r="A24" s="8">
        <v>12</v>
      </c>
      <c r="B24" s="124" t="s">
        <v>105</v>
      </c>
      <c r="C24" s="152">
        <f>Z24*10/3</f>
        <v>988.8022000000002</v>
      </c>
      <c r="D24" s="145"/>
      <c r="E24" s="145"/>
      <c r="F24" s="145">
        <v>11.465000000000003</v>
      </c>
      <c r="G24" s="145"/>
      <c r="H24" s="145">
        <v>0</v>
      </c>
      <c r="I24" s="145">
        <v>1.538</v>
      </c>
      <c r="J24" s="145">
        <v>0</v>
      </c>
      <c r="K24" s="145">
        <v>3.3611299999999997</v>
      </c>
      <c r="L24" s="145">
        <v>0.35980000000000001</v>
      </c>
      <c r="M24" s="145">
        <v>0.71399999999999997</v>
      </c>
      <c r="N24" s="145"/>
      <c r="O24" s="145"/>
      <c r="P24" s="145"/>
      <c r="Q24" s="145">
        <v>12.770999999999997</v>
      </c>
      <c r="R24" s="145"/>
      <c r="S24" s="145">
        <v>0.25</v>
      </c>
      <c r="T24" s="145">
        <v>0.45810000000000006</v>
      </c>
      <c r="U24" s="145">
        <v>0.44999999999999996</v>
      </c>
      <c r="V24" s="145">
        <v>1.2625999999999999</v>
      </c>
      <c r="W24" s="145">
        <v>0.309</v>
      </c>
      <c r="X24" s="145">
        <v>1.115</v>
      </c>
      <c r="Y24" s="145"/>
      <c r="Z24" s="145">
        <f>F24*10+Q24*5+H24*6+S24*3+I24*10+T24*5+J24*15+U24*7.5+K24*12+V24*6+L24*20+W24*10+M24*30+X24*15+N24*60+Y24*30</f>
        <v>296.64066000000008</v>
      </c>
      <c r="AA24" s="41">
        <f t="shared" si="0"/>
        <v>237.31252800000007</v>
      </c>
      <c r="AB24" s="41">
        <f t="shared" si="1"/>
        <v>59.328132000000018</v>
      </c>
      <c r="AC24" s="217"/>
    </row>
    <row r="25" spans="1:29" s="40" customFormat="1" ht="25.5" customHeight="1" x14ac:dyDescent="0.25">
      <c r="A25" s="8">
        <v>13</v>
      </c>
      <c r="B25" s="124" t="s">
        <v>92</v>
      </c>
      <c r="C25" s="152">
        <f>Z25*10/3</f>
        <v>186.66666666666666</v>
      </c>
      <c r="D25" s="145"/>
      <c r="E25" s="145"/>
      <c r="F25" s="145">
        <v>0.60000000000000009</v>
      </c>
      <c r="G25" s="145"/>
      <c r="H25" s="145">
        <v>0</v>
      </c>
      <c r="I25" s="145">
        <v>1.4</v>
      </c>
      <c r="J25" s="145">
        <v>1.5</v>
      </c>
      <c r="K25" s="145">
        <v>0</v>
      </c>
      <c r="L25" s="145">
        <v>0</v>
      </c>
      <c r="M25" s="145">
        <v>0.2</v>
      </c>
      <c r="N25" s="145"/>
      <c r="O25" s="145"/>
      <c r="P25" s="145"/>
      <c r="Q25" s="145">
        <v>0</v>
      </c>
      <c r="R25" s="145"/>
      <c r="S25" s="145">
        <v>0</v>
      </c>
      <c r="T25" s="145">
        <v>0.30000000000000004</v>
      </c>
      <c r="U25" s="145">
        <v>0.8</v>
      </c>
      <c r="V25" s="145">
        <v>0</v>
      </c>
      <c r="W25" s="145">
        <v>0</v>
      </c>
      <c r="X25" s="145">
        <v>0</v>
      </c>
      <c r="Y25" s="145"/>
      <c r="Z25" s="145">
        <f>F25*10+Q25*5+H25*6+S25*3+I25*10+T25*5+J25*15+U25*7.5+K25*12+V25*6+L25*20+W25*10+M25*30+X25*15+N25*60+Y25*30</f>
        <v>56</v>
      </c>
      <c r="AA25" s="41">
        <f t="shared" si="0"/>
        <v>44.800000000000004</v>
      </c>
      <c r="AB25" s="41">
        <f t="shared" si="1"/>
        <v>11.200000000000001</v>
      </c>
      <c r="AC25" s="217"/>
    </row>
    <row r="26" spans="1:29" s="40" customFormat="1" ht="25.5" customHeight="1" x14ac:dyDescent="0.25">
      <c r="A26" s="8">
        <v>14</v>
      </c>
      <c r="B26" s="124" t="s">
        <v>83</v>
      </c>
      <c r="C26" s="152">
        <f>Z26*10/3</f>
        <v>860.66666666666686</v>
      </c>
      <c r="D26" s="145"/>
      <c r="E26" s="145"/>
      <c r="F26" s="145">
        <v>0.4</v>
      </c>
      <c r="G26" s="145"/>
      <c r="H26" s="145">
        <v>0</v>
      </c>
      <c r="I26" s="145">
        <v>1.9400000000000002</v>
      </c>
      <c r="J26" s="145">
        <v>0.73000000000000009</v>
      </c>
      <c r="K26" s="145">
        <v>0.22</v>
      </c>
      <c r="L26" s="145">
        <v>3.8490000000000002</v>
      </c>
      <c r="M26" s="145">
        <v>2.9550000000000005</v>
      </c>
      <c r="N26" s="145"/>
      <c r="O26" s="145"/>
      <c r="P26" s="145"/>
      <c r="Q26" s="145">
        <v>0.23</v>
      </c>
      <c r="R26" s="145"/>
      <c r="S26" s="145">
        <v>0.21000000000000002</v>
      </c>
      <c r="T26" s="145">
        <v>1.5650000000000002</v>
      </c>
      <c r="U26" s="145">
        <v>0.80999999999999994</v>
      </c>
      <c r="V26" s="145">
        <v>0</v>
      </c>
      <c r="W26" s="145">
        <v>3.3599999999999994</v>
      </c>
      <c r="X26" s="145">
        <v>0.42</v>
      </c>
      <c r="Y26" s="145"/>
      <c r="Z26" s="145">
        <f>F26*10+Q26*5+H26*6+S26*3+I26*10+T26*5+J26*15+U26*7.5+K26*12+V26*6+L26*20+W26*10+M26*30+X26*15+N26*60+Y26*30</f>
        <v>258.20000000000005</v>
      </c>
      <c r="AA26" s="41">
        <f t="shared" si="0"/>
        <v>206.56000000000006</v>
      </c>
      <c r="AB26" s="41">
        <f t="shared" si="1"/>
        <v>51.640000000000015</v>
      </c>
      <c r="AC26" s="217"/>
    </row>
    <row r="27" spans="1:29" s="40" customFormat="1" ht="25.5" customHeight="1" x14ac:dyDescent="0.25">
      <c r="A27" s="8">
        <v>15</v>
      </c>
      <c r="B27" s="124" t="s">
        <v>82</v>
      </c>
      <c r="C27" s="152">
        <f>Z27*10/3</f>
        <v>1277.9766666666667</v>
      </c>
      <c r="D27" s="145"/>
      <c r="E27" s="145"/>
      <c r="F27" s="145">
        <v>0.59</v>
      </c>
      <c r="G27" s="145"/>
      <c r="H27" s="145">
        <v>0</v>
      </c>
      <c r="I27" s="145">
        <v>4.1334</v>
      </c>
      <c r="J27" s="145">
        <v>0.38</v>
      </c>
      <c r="K27" s="145">
        <v>0.40210000000000001</v>
      </c>
      <c r="L27" s="145">
        <v>2.3943000000000003</v>
      </c>
      <c r="M27" s="145">
        <v>5.01084</v>
      </c>
      <c r="N27" s="145"/>
      <c r="O27" s="145"/>
      <c r="P27" s="145"/>
      <c r="Q27" s="145">
        <v>2.3870000000000005</v>
      </c>
      <c r="R27" s="145"/>
      <c r="S27" s="145">
        <v>0</v>
      </c>
      <c r="T27" s="145">
        <v>5.1581000000000001</v>
      </c>
      <c r="U27" s="145">
        <v>0.53</v>
      </c>
      <c r="V27" s="145">
        <v>0.1081</v>
      </c>
      <c r="W27" s="145">
        <v>2.7670000000000008</v>
      </c>
      <c r="X27" s="145">
        <v>3.8268999999999997</v>
      </c>
      <c r="Y27" s="145"/>
      <c r="Z27" s="145">
        <f>F27*10+Q27*5+H27*6+S27*3+I27*10+T27*5+J27*15+U27*7.5+K27*12+V27*6+L27*20+W27*10+M27*30+X27*15+N27*60+Y27*30</f>
        <v>383.39300000000003</v>
      </c>
      <c r="AA27" s="41">
        <f t="shared" si="0"/>
        <v>306.71440000000001</v>
      </c>
      <c r="AB27" s="41">
        <f t="shared" si="1"/>
        <v>76.678600000000003</v>
      </c>
      <c r="AC27" s="217"/>
    </row>
    <row r="28" spans="1:29" s="40" customFormat="1" ht="25.5" customHeight="1" x14ac:dyDescent="0.25">
      <c r="A28" s="8">
        <v>16</v>
      </c>
      <c r="B28" s="124" t="s">
        <v>80</v>
      </c>
      <c r="C28" s="152">
        <f>Z28*10/3</f>
        <v>639.92555000000004</v>
      </c>
      <c r="D28" s="145"/>
      <c r="E28" s="145"/>
      <c r="F28" s="145">
        <v>0.41</v>
      </c>
      <c r="G28" s="145"/>
      <c r="H28" s="145">
        <v>3.6999999999999998E-2</v>
      </c>
      <c r="I28" s="145">
        <v>0.25252000000000002</v>
      </c>
      <c r="J28" s="145">
        <v>0.32051000000000002</v>
      </c>
      <c r="K28" s="145">
        <v>5.2520000000000004E-2</v>
      </c>
      <c r="L28" s="145">
        <v>0.31852000000000003</v>
      </c>
      <c r="M28" s="145">
        <v>0.27162999999999998</v>
      </c>
      <c r="N28" s="145"/>
      <c r="O28" s="145"/>
      <c r="P28" s="145"/>
      <c r="Q28" s="145">
        <v>30.269380000000005</v>
      </c>
      <c r="R28" s="145"/>
      <c r="S28" s="145">
        <v>2.53E-2</v>
      </c>
      <c r="T28" s="145">
        <v>0.47824999999999995</v>
      </c>
      <c r="U28" s="145">
        <v>0.40123000000000003</v>
      </c>
      <c r="V28" s="145">
        <v>0</v>
      </c>
      <c r="W28" s="145">
        <v>0.59499999999999997</v>
      </c>
      <c r="X28" s="145">
        <v>0.16</v>
      </c>
      <c r="Y28" s="145"/>
      <c r="Z28" s="145">
        <f>F28*10+Q28*5+H28*6+S28*3+I28*10+T28*5+J28*15+U28*7.5+K28*12+V28*6+L28*20+W28*10+M28*30+X28*15+N28*60+Y28*30</f>
        <v>191.977665</v>
      </c>
      <c r="AA28" s="41">
        <f t="shared" si="0"/>
        <v>153.582132</v>
      </c>
      <c r="AB28" s="41">
        <f t="shared" si="1"/>
        <v>38.395533</v>
      </c>
      <c r="AC28" s="217"/>
    </row>
    <row r="29" spans="1:29" s="40" customFormat="1" ht="25.5" customHeight="1" x14ac:dyDescent="0.25">
      <c r="A29" s="8">
        <v>17</v>
      </c>
      <c r="B29" s="124" t="s">
        <v>88</v>
      </c>
      <c r="C29" s="152">
        <f>Z29*10/3</f>
        <v>179.35</v>
      </c>
      <c r="D29" s="145"/>
      <c r="E29" s="145"/>
      <c r="F29" s="145">
        <v>1.96</v>
      </c>
      <c r="G29" s="145"/>
      <c r="H29" s="145">
        <v>0</v>
      </c>
      <c r="I29" s="145">
        <v>0.44</v>
      </c>
      <c r="J29" s="145">
        <v>0</v>
      </c>
      <c r="K29" s="145">
        <v>0</v>
      </c>
      <c r="L29" s="145">
        <v>0.03</v>
      </c>
      <c r="M29" s="145">
        <v>0.05</v>
      </c>
      <c r="N29" s="145"/>
      <c r="O29" s="145"/>
      <c r="P29" s="145"/>
      <c r="Q29" s="145">
        <v>3.6009999999999995</v>
      </c>
      <c r="R29" s="145"/>
      <c r="S29" s="145">
        <v>0.05</v>
      </c>
      <c r="T29" s="145">
        <v>0.64999999999999991</v>
      </c>
      <c r="U29" s="145">
        <v>0.8</v>
      </c>
      <c r="V29" s="145">
        <v>0</v>
      </c>
      <c r="W29" s="145">
        <v>0.03</v>
      </c>
      <c r="X29" s="145">
        <v>0</v>
      </c>
      <c r="Y29" s="145"/>
      <c r="Z29" s="145">
        <f>F29*10+Q29*5+H29*6+S29*3+I29*10+T29*5+J29*15+U29*7.5+K29*12+V29*6+L29*20+W29*10+M29*30+X29*15+N29*60+Y29*30</f>
        <v>53.805</v>
      </c>
      <c r="AA29" s="41">
        <f t="shared" si="0"/>
        <v>43.044000000000004</v>
      </c>
      <c r="AB29" s="41">
        <f t="shared" si="1"/>
        <v>10.761000000000001</v>
      </c>
      <c r="AC29" s="217"/>
    </row>
    <row r="30" spans="1:29" s="40" customFormat="1" ht="25.5" customHeight="1" x14ac:dyDescent="0.25">
      <c r="A30" s="8">
        <v>18</v>
      </c>
      <c r="B30" s="124" t="s">
        <v>81</v>
      </c>
      <c r="C30" s="152">
        <f>Z30*10/3</f>
        <v>401.62666666666672</v>
      </c>
      <c r="D30" s="145"/>
      <c r="E30" s="145"/>
      <c r="F30" s="145">
        <v>0.88600000000000001</v>
      </c>
      <c r="G30" s="145"/>
      <c r="H30" s="145">
        <v>0.7</v>
      </c>
      <c r="I30" s="145">
        <v>0.2</v>
      </c>
      <c r="J30" s="145">
        <v>0.22999999999999998</v>
      </c>
      <c r="K30" s="145">
        <v>0</v>
      </c>
      <c r="L30" s="145">
        <v>3.3000000000000002E-2</v>
      </c>
      <c r="M30" s="145">
        <v>0</v>
      </c>
      <c r="N30" s="145"/>
      <c r="O30" s="145"/>
      <c r="P30" s="145"/>
      <c r="Q30" s="145">
        <v>19.360000000000003</v>
      </c>
      <c r="R30" s="145"/>
      <c r="S30" s="145">
        <v>9.6000000000000002E-2</v>
      </c>
      <c r="T30" s="145">
        <v>0.45500000000000002</v>
      </c>
      <c r="U30" s="145">
        <v>0.03</v>
      </c>
      <c r="V30" s="145">
        <v>0</v>
      </c>
      <c r="W30" s="145">
        <v>2.8999999999999998E-2</v>
      </c>
      <c r="X30" s="145">
        <v>9.6000000000000002E-2</v>
      </c>
      <c r="Y30" s="145"/>
      <c r="Z30" s="145">
        <f>F30*10+Q30*5+H30*6+S30*3+I30*10+T30*5+J30*15+U30*7.5+K30*12+V30*6+L30*20+W30*10+M30*30+X30*15+N30*60+Y30*30</f>
        <v>120.48800000000001</v>
      </c>
      <c r="AA30" s="41">
        <f t="shared" si="0"/>
        <v>96.390400000000014</v>
      </c>
      <c r="AB30" s="41">
        <f t="shared" si="1"/>
        <v>24.097600000000003</v>
      </c>
      <c r="AC30" s="217"/>
    </row>
    <row r="31" spans="1:29" s="40" customFormat="1" ht="25.5" customHeight="1" x14ac:dyDescent="0.25">
      <c r="A31" s="8">
        <v>19</v>
      </c>
      <c r="B31" s="124" t="s">
        <v>78</v>
      </c>
      <c r="C31" s="152">
        <f>Z31*10/3</f>
        <v>429.24366666666668</v>
      </c>
      <c r="D31" s="145"/>
      <c r="E31" s="145"/>
      <c r="F31" s="145">
        <v>1.7519999999999998</v>
      </c>
      <c r="G31" s="145"/>
      <c r="H31" s="145">
        <v>0.23200000000000001</v>
      </c>
      <c r="I31" s="145">
        <v>0.23500000000000001</v>
      </c>
      <c r="J31" s="145">
        <v>0.05</v>
      </c>
      <c r="K31" s="145">
        <v>0.30299999999999999</v>
      </c>
      <c r="L31" s="145">
        <v>1.9348999999999998</v>
      </c>
      <c r="M31" s="145">
        <v>0.03</v>
      </c>
      <c r="N31" s="145"/>
      <c r="O31" s="145"/>
      <c r="P31" s="145"/>
      <c r="Q31" s="145">
        <v>10.612700000000002</v>
      </c>
      <c r="R31" s="145"/>
      <c r="S31" s="145">
        <v>1.1000000000000001</v>
      </c>
      <c r="T31" s="145">
        <v>0.28699999999999998</v>
      </c>
      <c r="U31" s="145">
        <v>0.2</v>
      </c>
      <c r="V31" s="145">
        <v>8.8100000000000012E-2</v>
      </c>
      <c r="W31" s="145">
        <v>0.37000000000000005</v>
      </c>
      <c r="X31" s="145">
        <v>0</v>
      </c>
      <c r="Y31" s="145"/>
      <c r="Z31" s="145">
        <f>F31*10+Q31*5+H31*6+S31*3+I31*10+T31*5+J31*15+U31*7.5+K31*12+V31*6+L31*20+W31*10+M31*30+X31*15+N31*60+Y31*30</f>
        <v>128.7731</v>
      </c>
      <c r="AA31" s="41">
        <f t="shared" si="0"/>
        <v>103.01848000000001</v>
      </c>
      <c r="AB31" s="41">
        <f t="shared" si="1"/>
        <v>25.754620000000003</v>
      </c>
      <c r="AC31" s="218"/>
    </row>
    <row r="32" spans="1:29" s="156" customFormat="1" ht="25.5" customHeight="1" x14ac:dyDescent="0.25">
      <c r="A32" s="102"/>
      <c r="B32" s="125" t="s">
        <v>15</v>
      </c>
      <c r="C32" s="153">
        <f>SUM(C13:C31)</f>
        <v>9386.7635833333352</v>
      </c>
      <c r="D32" s="154">
        <f>SUM(D13:D31)</f>
        <v>0</v>
      </c>
      <c r="E32" s="154">
        <f>SUM(E13:E31)</f>
        <v>0</v>
      </c>
      <c r="F32" s="154">
        <v>24.900919999999999</v>
      </c>
      <c r="G32" s="154"/>
      <c r="H32" s="154">
        <f>SUM(H13:H31)</f>
        <v>3.2889999999999997</v>
      </c>
      <c r="I32" s="154">
        <f>SUM(I13:I31)</f>
        <v>17.71472</v>
      </c>
      <c r="J32" s="154">
        <f>SUM(J13:J31)</f>
        <v>5.3205099999999996</v>
      </c>
      <c r="K32" s="154">
        <f>SUM(K13:K31)</f>
        <v>5.0904499999999997</v>
      </c>
      <c r="L32" s="154">
        <f>SUM(L13:L31)</f>
        <v>14.98386</v>
      </c>
      <c r="M32" s="154">
        <f>SUM(M13:M31)</f>
        <v>22.628519999999995</v>
      </c>
      <c r="N32" s="154">
        <f>SUM(N13:N31)</f>
        <v>0</v>
      </c>
      <c r="O32" s="154">
        <f>SUM(O13:O31)</f>
        <v>0</v>
      </c>
      <c r="P32" s="154">
        <f>SUM(P13:P31)</f>
        <v>0</v>
      </c>
      <c r="Q32" s="154">
        <f>SUM(Q13:Q31)</f>
        <v>171.65528999999998</v>
      </c>
      <c r="R32" s="154">
        <f>SUM(R13:R31)</f>
        <v>0</v>
      </c>
      <c r="S32" s="154">
        <f>SUM(S13:S31)</f>
        <v>3.6813000000000002</v>
      </c>
      <c r="T32" s="154">
        <f>SUM(T13:T31)</f>
        <v>14.916850000000002</v>
      </c>
      <c r="U32" s="154">
        <f>SUM(U13:U31)</f>
        <v>6.7958699999999999</v>
      </c>
      <c r="V32" s="154">
        <f>SUM(V13:V31)</f>
        <v>3.9842000000000004</v>
      </c>
      <c r="W32" s="154">
        <f>SUM(W13:W31)</f>
        <v>10.0168</v>
      </c>
      <c r="X32" s="154">
        <f>SUM(X13:X31)</f>
        <v>8.7843999999999998</v>
      </c>
      <c r="Y32" s="154">
        <f>SUM(Y13:Y31)</f>
        <v>0</v>
      </c>
      <c r="Z32" s="154">
        <f>SUM(Z13:Z31)</f>
        <v>2816.0290749999995</v>
      </c>
      <c r="AA32" s="154">
        <f>SUM(AA13:AA31)</f>
        <v>2252.8232600000006</v>
      </c>
      <c r="AB32" s="154">
        <f>SUM(AB13:AB31)</f>
        <v>563.20581500000014</v>
      </c>
      <c r="AC32" s="155"/>
    </row>
    <row r="33" spans="2:28" ht="18.75" x14ac:dyDescent="0.3">
      <c r="B33" s="126"/>
      <c r="C33" s="157"/>
      <c r="M33" s="272"/>
      <c r="N33" s="89"/>
      <c r="O33" s="89"/>
      <c r="P33" s="89"/>
      <c r="Q33" s="89"/>
      <c r="T33" s="214"/>
      <c r="U33" s="214"/>
      <c r="V33" s="214"/>
      <c r="W33" s="214"/>
      <c r="X33" s="214"/>
      <c r="Z33" s="116">
        <f>'MAU 02'!N31</f>
        <v>63409.616529999999</v>
      </c>
      <c r="AA33" s="116">
        <f>'MAU 02'!O31</f>
        <v>50727.693224000002</v>
      </c>
      <c r="AB33" s="116">
        <f>'MAU 02'!P31</f>
        <v>12681.923306000001</v>
      </c>
    </row>
    <row r="34" spans="2:28" ht="18.75" x14ac:dyDescent="0.3">
      <c r="M34" s="272"/>
      <c r="N34" s="89"/>
      <c r="O34" s="89"/>
      <c r="P34" s="89"/>
      <c r="Q34" s="89"/>
      <c r="T34" s="110"/>
      <c r="U34" s="110"/>
      <c r="V34" s="110"/>
      <c r="W34" s="110"/>
      <c r="X34" s="110"/>
      <c r="Z34" s="116">
        <f>'MAU 03'!G25</f>
        <v>76.474800000000002</v>
      </c>
      <c r="AA34" s="116">
        <f>'MAU 03'!H25</f>
        <v>61.179840000000013</v>
      </c>
      <c r="AB34" s="116">
        <f>'MAU 03'!I25</f>
        <v>15.294960000000003</v>
      </c>
    </row>
    <row r="35" spans="2:28" ht="18.75" x14ac:dyDescent="0.3">
      <c r="S35" s="108" t="s">
        <v>119</v>
      </c>
      <c r="T35" s="108"/>
      <c r="U35" s="108"/>
      <c r="Z35" s="116">
        <f>'MAU O4'!S30</f>
        <v>282.28999999999996</v>
      </c>
      <c r="AA35" s="116">
        <f>'MAU O4'!T30</f>
        <v>225.83200000000002</v>
      </c>
      <c r="AB35" s="116">
        <f>'MAU O4'!U30</f>
        <v>56.458000000000006</v>
      </c>
    </row>
    <row r="36" spans="2:28" x14ac:dyDescent="0.25">
      <c r="Z36" s="116">
        <f>SUM(Z32:Z35)</f>
        <v>66584.410404999988</v>
      </c>
      <c r="AA36" s="116">
        <f>SUM(AA32:AA35)</f>
        <v>53267.528323999999</v>
      </c>
      <c r="AB36" s="116">
        <f t="shared" ref="AA36:AB36" si="2">SUM(AB32:AB35)</f>
        <v>13316.882081</v>
      </c>
    </row>
    <row r="37" spans="2:28" x14ac:dyDescent="0.25">
      <c r="F37" s="96"/>
      <c r="U37" s="91"/>
      <c r="V37" s="91"/>
      <c r="W37" s="91"/>
      <c r="Z37" s="97"/>
      <c r="AA37" s="97"/>
      <c r="AB37" s="97"/>
    </row>
    <row r="38" spans="2:28" ht="24.75" customHeight="1" x14ac:dyDescent="0.25">
      <c r="E38" s="91"/>
      <c r="F38" s="158"/>
      <c r="G38" s="91"/>
      <c r="J38" s="91"/>
      <c r="K38" s="91"/>
      <c r="L38" s="91"/>
      <c r="N38" s="215"/>
      <c r="O38" s="215"/>
      <c r="P38" s="215"/>
      <c r="Z38" s="97">
        <f>AB38+'MAU 02'!N32+'MAU 03'!G26+'MAU O4'!S33</f>
        <v>118181.88717489384</v>
      </c>
      <c r="AA38" s="97"/>
      <c r="AB38" s="97">
        <v>5832.5950038095198</v>
      </c>
    </row>
    <row r="39" spans="2:28" ht="18.75" x14ac:dyDescent="0.3">
      <c r="T39" s="214"/>
      <c r="U39" s="214"/>
      <c r="V39" s="214"/>
      <c r="W39" s="214"/>
      <c r="X39" s="214"/>
      <c r="Z39" s="97">
        <f>Z38-Z36</f>
        <v>51597.476769893852</v>
      </c>
      <c r="AA39" s="97"/>
      <c r="AB39" s="97">
        <f>AB38-Z32</f>
        <v>3016.5659288095203</v>
      </c>
    </row>
  </sheetData>
  <mergeCells count="27">
    <mergeCell ref="AA9:AB9"/>
    <mergeCell ref="AC8:AC11"/>
    <mergeCell ref="V9:Y9"/>
    <mergeCell ref="T39:X39"/>
    <mergeCell ref="S9:U9"/>
    <mergeCell ref="O8:Y8"/>
    <mergeCell ref="O9:Q9"/>
    <mergeCell ref="N38:P38"/>
    <mergeCell ref="T33:X33"/>
    <mergeCell ref="R9:R10"/>
    <mergeCell ref="AC13:AC31"/>
    <mergeCell ref="Z8:AB8"/>
    <mergeCell ref="Z9:Z10"/>
    <mergeCell ref="A1:B1"/>
    <mergeCell ref="A2:D2"/>
    <mergeCell ref="A3:D3"/>
    <mergeCell ref="D8:N8"/>
    <mergeCell ref="D9:F9"/>
    <mergeCell ref="H9:J9"/>
    <mergeCell ref="K9:N9"/>
    <mergeCell ref="B8:B11"/>
    <mergeCell ref="A4:X4"/>
    <mergeCell ref="A5:X5"/>
    <mergeCell ref="A8:A11"/>
    <mergeCell ref="G9:G10"/>
    <mergeCell ref="A6:Y6"/>
    <mergeCell ref="C8:C10"/>
  </mergeCells>
  <pageMargins left="0.37" right="0.17" top="0.36" bottom="0.75" header="0.3" footer="0.3"/>
  <pageSetup paperSize="9" scale="45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42"/>
  <sheetViews>
    <sheetView tabSelected="1" view="pageBreakPreview" topLeftCell="A17" zoomScale="78" zoomScaleNormal="100" zoomScaleSheetLayoutView="78" workbookViewId="0">
      <selection activeCell="N41" sqref="N41"/>
    </sheetView>
  </sheetViews>
  <sheetFormatPr defaultRowHeight="15" x14ac:dyDescent="0.25"/>
  <cols>
    <col min="1" max="1" width="9.140625" style="92"/>
    <col min="2" max="2" width="14.42578125" style="131" customWidth="1"/>
    <col min="3" max="3" width="14.85546875" style="88" customWidth="1"/>
    <col min="4" max="4" width="13" style="88" customWidth="1"/>
    <col min="5" max="5" width="13.85546875" style="88" customWidth="1"/>
    <col min="6" max="6" width="8.42578125" style="88" customWidth="1"/>
    <col min="7" max="7" width="11.28515625" style="88" bestFit="1" customWidth="1"/>
    <col min="8" max="8" width="9.42578125" style="88" bestFit="1" customWidth="1"/>
    <col min="9" max="9" width="12.85546875" style="88" customWidth="1"/>
    <col min="10" max="10" width="15.7109375" style="88" customWidth="1"/>
    <col min="11" max="11" width="7.7109375" style="88" customWidth="1"/>
    <col min="12" max="12" width="8" style="88" customWidth="1"/>
    <col min="13" max="13" width="9.42578125" style="88" bestFit="1" customWidth="1"/>
    <col min="14" max="14" width="17.140625" style="98" customWidth="1"/>
    <col min="15" max="15" width="16.42578125" style="98" customWidth="1"/>
    <col min="16" max="16" width="15.5703125" style="98" customWidth="1"/>
    <col min="17" max="17" width="0" style="88" hidden="1" customWidth="1"/>
    <col min="18" max="26" width="9.140625" style="88"/>
    <col min="27" max="31" width="9.140625" style="88" customWidth="1"/>
    <col min="32" max="16384" width="9.140625" style="88"/>
  </cols>
  <sheetData>
    <row r="1" spans="1:27" s="133" customFormat="1" ht="18.75" x14ac:dyDescent="0.3">
      <c r="A1" s="230" t="s">
        <v>50</v>
      </c>
      <c r="B1" s="230"/>
      <c r="C1" s="132"/>
      <c r="N1" s="135"/>
      <c r="O1" s="135"/>
      <c r="P1" s="135"/>
    </row>
    <row r="2" spans="1:27" s="133" customFormat="1" ht="20.25" customHeight="1" x14ac:dyDescent="0.3">
      <c r="A2" s="206" t="s">
        <v>42</v>
      </c>
      <c r="B2" s="206"/>
      <c r="C2" s="206"/>
      <c r="D2" s="206"/>
      <c r="N2" s="135"/>
      <c r="O2" s="135"/>
      <c r="P2" s="135"/>
    </row>
    <row r="3" spans="1:27" s="133" customFormat="1" ht="9" customHeight="1" x14ac:dyDescent="0.3">
      <c r="A3" s="207"/>
      <c r="B3" s="206"/>
      <c r="C3" s="206"/>
      <c r="D3" s="206"/>
      <c r="N3" s="135"/>
      <c r="O3" s="135"/>
      <c r="P3" s="135"/>
    </row>
    <row r="4" spans="1:27" s="133" customFormat="1" ht="18.75" x14ac:dyDescent="0.3">
      <c r="A4" s="207" t="s">
        <v>106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</row>
    <row r="5" spans="1:27" s="133" customFormat="1" ht="6" customHeight="1" x14ac:dyDescent="0.3">
      <c r="A5" s="212"/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198"/>
      <c r="S5" s="198"/>
      <c r="T5" s="198"/>
      <c r="U5" s="198"/>
      <c r="V5" s="198"/>
      <c r="W5" s="198"/>
      <c r="X5" s="198"/>
      <c r="Y5" s="198"/>
    </row>
    <row r="6" spans="1:27" s="133" customFormat="1" ht="21" customHeight="1" x14ac:dyDescent="0.3">
      <c r="A6" s="231" t="s">
        <v>120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198"/>
      <c r="S6" s="198"/>
      <c r="T6" s="198"/>
      <c r="U6" s="198"/>
      <c r="V6" s="198"/>
      <c r="W6" s="198"/>
      <c r="X6" s="198"/>
      <c r="Y6" s="198"/>
      <c r="Z6" s="198"/>
      <c r="AA6" s="198"/>
    </row>
    <row r="7" spans="1:27" s="40" customFormat="1" ht="30.75" customHeight="1" x14ac:dyDescent="0.25">
      <c r="A7" s="209" t="s">
        <v>43</v>
      </c>
      <c r="B7" s="224" t="s">
        <v>116</v>
      </c>
      <c r="C7" s="232" t="s">
        <v>1</v>
      </c>
      <c r="D7" s="208" t="s">
        <v>44</v>
      </c>
      <c r="E7" s="208"/>
      <c r="F7" s="208"/>
      <c r="G7" s="208"/>
      <c r="H7" s="208"/>
      <c r="I7" s="208" t="s">
        <v>45</v>
      </c>
      <c r="J7" s="208"/>
      <c r="K7" s="208"/>
      <c r="L7" s="208"/>
      <c r="M7" s="208"/>
      <c r="N7" s="219" t="s">
        <v>109</v>
      </c>
      <c r="O7" s="220"/>
      <c r="P7" s="221"/>
      <c r="Q7" s="225" t="s">
        <v>104</v>
      </c>
      <c r="R7" s="42"/>
      <c r="S7" s="42"/>
      <c r="T7" s="42"/>
      <c r="U7" s="42"/>
      <c r="V7" s="42"/>
      <c r="W7" s="42"/>
      <c r="X7" s="42"/>
      <c r="Y7" s="42"/>
      <c r="Z7" s="42"/>
    </row>
    <row r="8" spans="1:27" s="40" customFormat="1" ht="75" customHeight="1" x14ac:dyDescent="0.25">
      <c r="A8" s="210"/>
      <c r="B8" s="210"/>
      <c r="C8" s="233"/>
      <c r="D8" s="209" t="s">
        <v>46</v>
      </c>
      <c r="E8" s="209" t="s">
        <v>139</v>
      </c>
      <c r="F8" s="209" t="s">
        <v>47</v>
      </c>
      <c r="G8" s="208" t="s">
        <v>48</v>
      </c>
      <c r="H8" s="208"/>
      <c r="I8" s="209" t="s">
        <v>46</v>
      </c>
      <c r="J8" s="209" t="s">
        <v>139</v>
      </c>
      <c r="K8" s="209" t="s">
        <v>47</v>
      </c>
      <c r="L8" s="208" t="s">
        <v>48</v>
      </c>
      <c r="M8" s="208"/>
      <c r="N8" s="229" t="s">
        <v>108</v>
      </c>
      <c r="O8" s="228" t="s">
        <v>110</v>
      </c>
      <c r="P8" s="228"/>
      <c r="Q8" s="226"/>
      <c r="R8" s="42"/>
      <c r="S8" s="42"/>
      <c r="T8" s="42"/>
      <c r="U8" s="42"/>
      <c r="V8" s="42"/>
      <c r="W8" s="42"/>
      <c r="X8" s="42"/>
      <c r="Y8" s="42"/>
      <c r="Z8" s="42"/>
    </row>
    <row r="9" spans="1:27" s="40" customFormat="1" ht="211.5" customHeight="1" x14ac:dyDescent="0.25">
      <c r="A9" s="210"/>
      <c r="B9" s="210"/>
      <c r="C9" s="233"/>
      <c r="D9" s="210"/>
      <c r="E9" s="210"/>
      <c r="F9" s="210"/>
      <c r="G9" s="100" t="s">
        <v>49</v>
      </c>
      <c r="H9" s="100" t="s">
        <v>140</v>
      </c>
      <c r="I9" s="210"/>
      <c r="J9" s="210"/>
      <c r="K9" s="210"/>
      <c r="L9" s="100" t="s">
        <v>49</v>
      </c>
      <c r="M9" s="100" t="s">
        <v>141</v>
      </c>
      <c r="N9" s="229"/>
      <c r="O9" s="112" t="s">
        <v>111</v>
      </c>
      <c r="P9" s="112" t="s">
        <v>112</v>
      </c>
      <c r="Q9" s="226"/>
      <c r="R9" s="42"/>
      <c r="S9" s="42"/>
      <c r="T9" s="42"/>
      <c r="U9" s="42"/>
      <c r="V9" s="42"/>
      <c r="W9" s="42"/>
      <c r="X9" s="42"/>
      <c r="Y9" s="42"/>
      <c r="Z9" s="42"/>
    </row>
    <row r="10" spans="1:27" s="40" customFormat="1" ht="16.5" x14ac:dyDescent="0.25">
      <c r="A10" s="199"/>
      <c r="B10" s="101"/>
      <c r="C10" s="101"/>
      <c r="D10" s="164" t="s">
        <v>14</v>
      </c>
      <c r="E10" s="164" t="s">
        <v>14</v>
      </c>
      <c r="F10" s="164" t="s">
        <v>14</v>
      </c>
      <c r="G10" s="164" t="s">
        <v>14</v>
      </c>
      <c r="H10" s="164" t="s">
        <v>14</v>
      </c>
      <c r="I10" s="164" t="s">
        <v>14</v>
      </c>
      <c r="J10" s="164" t="s">
        <v>14</v>
      </c>
      <c r="K10" s="164" t="s">
        <v>14</v>
      </c>
      <c r="L10" s="164" t="s">
        <v>14</v>
      </c>
      <c r="M10" s="164" t="s">
        <v>14</v>
      </c>
      <c r="N10" s="117" t="s">
        <v>13</v>
      </c>
      <c r="O10" s="117" t="s">
        <v>13</v>
      </c>
      <c r="P10" s="117" t="s">
        <v>13</v>
      </c>
      <c r="Q10" s="227"/>
      <c r="R10" s="42"/>
      <c r="S10" s="42"/>
      <c r="T10" s="42"/>
      <c r="U10" s="42"/>
      <c r="V10" s="42"/>
      <c r="W10" s="42"/>
      <c r="X10" s="42"/>
      <c r="Y10" s="42"/>
      <c r="Z10" s="42"/>
    </row>
    <row r="11" spans="1:27" s="151" customFormat="1" ht="15.75" x14ac:dyDescent="0.25">
      <c r="A11" s="147" t="s">
        <v>68</v>
      </c>
      <c r="B11" s="107" t="s">
        <v>16</v>
      </c>
      <c r="C11" s="107" t="s">
        <v>17</v>
      </c>
      <c r="D11" s="107" t="s">
        <v>18</v>
      </c>
      <c r="E11" s="107" t="s">
        <v>19</v>
      </c>
      <c r="F11" s="107" t="s">
        <v>20</v>
      </c>
      <c r="G11" s="107" t="s">
        <v>21</v>
      </c>
      <c r="H11" s="107" t="s">
        <v>22</v>
      </c>
      <c r="I11" s="107" t="s">
        <v>23</v>
      </c>
      <c r="J11" s="107" t="s">
        <v>24</v>
      </c>
      <c r="K11" s="107" t="s">
        <v>25</v>
      </c>
      <c r="L11" s="107" t="s">
        <v>26</v>
      </c>
      <c r="M11" s="107" t="s">
        <v>27</v>
      </c>
      <c r="N11" s="149" t="s">
        <v>28</v>
      </c>
      <c r="O11" s="149" t="s">
        <v>29</v>
      </c>
      <c r="P11" s="149" t="s">
        <v>30</v>
      </c>
      <c r="Q11" s="107" t="s">
        <v>31</v>
      </c>
      <c r="R11" s="150"/>
      <c r="S11" s="150"/>
      <c r="T11" s="150"/>
      <c r="U11" s="150"/>
      <c r="V11" s="150"/>
      <c r="W11" s="150"/>
      <c r="X11" s="150"/>
      <c r="Y11" s="150"/>
      <c r="Z11" s="150"/>
    </row>
    <row r="12" spans="1:27" s="40" customFormat="1" ht="19.5" customHeight="1" x14ac:dyDescent="0.25">
      <c r="A12" s="8">
        <v>1</v>
      </c>
      <c r="B12" s="57" t="s">
        <v>77</v>
      </c>
      <c r="C12" s="152">
        <f>N12*10/3</f>
        <v>7070.4569999999994</v>
      </c>
      <c r="D12" s="41">
        <v>23.571300000000001</v>
      </c>
      <c r="E12" s="41">
        <v>122.36236999999998</v>
      </c>
      <c r="F12" s="41">
        <v>0</v>
      </c>
      <c r="G12" s="41">
        <v>0</v>
      </c>
      <c r="H12" s="41">
        <v>0</v>
      </c>
      <c r="I12" s="41">
        <v>5.8311000000000002</v>
      </c>
      <c r="J12" s="41">
        <v>9.8409000000000013</v>
      </c>
      <c r="K12" s="41">
        <v>0</v>
      </c>
      <c r="L12" s="41">
        <v>0</v>
      </c>
      <c r="M12" s="41">
        <v>0</v>
      </c>
      <c r="N12" s="145">
        <f>D12*8+I12*4+E12*15+J12*7.5+F12*20+K12*10+G12*40+L12*20+H12*60+M12*30</f>
        <v>2121.1370999999999</v>
      </c>
      <c r="O12" s="145">
        <f>N12*80%</f>
        <v>1696.90968</v>
      </c>
      <c r="P12" s="145">
        <f>N12*20%</f>
        <v>424.22742</v>
      </c>
      <c r="Q12" s="216"/>
      <c r="R12" s="42"/>
      <c r="S12" s="42"/>
      <c r="T12" s="42"/>
      <c r="U12" s="42"/>
      <c r="V12" s="42"/>
      <c r="W12" s="42"/>
      <c r="X12" s="42"/>
      <c r="Y12" s="42"/>
      <c r="Z12" s="42"/>
    </row>
    <row r="13" spans="1:27" s="40" customFormat="1" ht="19.5" customHeight="1" x14ac:dyDescent="0.25">
      <c r="A13" s="8">
        <v>2</v>
      </c>
      <c r="B13" s="57" t="s">
        <v>75</v>
      </c>
      <c r="C13" s="152">
        <f t="shared" ref="C13:C30" si="0">N13*10/3</f>
        <v>32</v>
      </c>
      <c r="D13" s="41">
        <v>1.2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145">
        <f t="shared" ref="N13:N30" si="1">D13*8+I13*4+E13*15+J13*7.5+F13*20+K13*10+G13*40+L13*20+H13*60+M13*30</f>
        <v>9.6</v>
      </c>
      <c r="O13" s="145">
        <f t="shared" ref="O13:O30" si="2">N13*80%</f>
        <v>7.68</v>
      </c>
      <c r="P13" s="145">
        <f t="shared" ref="P13:P30" si="3">N13*20%</f>
        <v>1.92</v>
      </c>
      <c r="Q13" s="217"/>
      <c r="R13" s="42"/>
      <c r="S13" s="42"/>
      <c r="T13" s="42"/>
      <c r="U13" s="42"/>
      <c r="V13" s="42"/>
      <c r="W13" s="42"/>
      <c r="X13" s="42"/>
      <c r="Y13" s="42"/>
      <c r="Z13" s="42"/>
    </row>
    <row r="14" spans="1:27" s="40" customFormat="1" ht="19.5" customHeight="1" x14ac:dyDescent="0.25">
      <c r="A14" s="8">
        <v>3</v>
      </c>
      <c r="B14" s="57" t="s">
        <v>76</v>
      </c>
      <c r="C14" s="152">
        <f t="shared" si="0"/>
        <v>4739.5774999999994</v>
      </c>
      <c r="D14" s="41">
        <v>16.812400000000004</v>
      </c>
      <c r="E14" s="41">
        <v>67.360699999999994</v>
      </c>
      <c r="F14" s="41">
        <v>0</v>
      </c>
      <c r="G14" s="41">
        <v>0</v>
      </c>
      <c r="H14" s="41">
        <v>0</v>
      </c>
      <c r="I14" s="41">
        <v>43.377700000000004</v>
      </c>
      <c r="J14" s="41">
        <v>13.793700000000003</v>
      </c>
      <c r="K14" s="41">
        <v>0</v>
      </c>
      <c r="L14" s="41">
        <v>0</v>
      </c>
      <c r="M14" s="41">
        <v>0</v>
      </c>
      <c r="N14" s="145">
        <f t="shared" si="1"/>
        <v>1421.8732499999999</v>
      </c>
      <c r="O14" s="145">
        <f t="shared" si="2"/>
        <v>1137.4985999999999</v>
      </c>
      <c r="P14" s="145">
        <f t="shared" si="3"/>
        <v>284.37464999999997</v>
      </c>
      <c r="Q14" s="217"/>
      <c r="R14" s="42"/>
      <c r="S14" s="42"/>
      <c r="T14" s="42"/>
      <c r="U14" s="42"/>
      <c r="V14" s="42"/>
      <c r="W14" s="42"/>
      <c r="X14" s="42"/>
      <c r="Y14" s="42"/>
      <c r="Z14" s="42"/>
    </row>
    <row r="15" spans="1:27" s="40" customFormat="1" ht="19.5" customHeight="1" x14ac:dyDescent="0.25">
      <c r="A15" s="8">
        <v>4</v>
      </c>
      <c r="B15" s="57" t="s">
        <v>85</v>
      </c>
      <c r="C15" s="152">
        <f t="shared" si="0"/>
        <v>9132.3898333333327</v>
      </c>
      <c r="D15" s="41">
        <v>91.902900000000002</v>
      </c>
      <c r="E15" s="41">
        <v>116.84350000000001</v>
      </c>
      <c r="F15" s="41">
        <v>0</v>
      </c>
      <c r="G15" s="41">
        <v>0</v>
      </c>
      <c r="H15" s="41">
        <v>0</v>
      </c>
      <c r="I15" s="41">
        <v>24.993999999999996</v>
      </c>
      <c r="J15" s="41">
        <v>20.248699999999999</v>
      </c>
      <c r="K15" s="41">
        <v>0</v>
      </c>
      <c r="L15" s="41">
        <v>0</v>
      </c>
      <c r="M15" s="41">
        <v>0</v>
      </c>
      <c r="N15" s="145">
        <f t="shared" si="1"/>
        <v>2739.71695</v>
      </c>
      <c r="O15" s="145">
        <f t="shared" si="2"/>
        <v>2191.7735600000001</v>
      </c>
      <c r="P15" s="145">
        <f t="shared" si="3"/>
        <v>547.94339000000002</v>
      </c>
      <c r="Q15" s="217"/>
      <c r="R15" s="42"/>
      <c r="S15" s="42"/>
      <c r="T15" s="42"/>
      <c r="U15" s="42"/>
      <c r="V15" s="42"/>
      <c r="W15" s="42"/>
      <c r="X15" s="42"/>
      <c r="Y15" s="42"/>
      <c r="Z15" s="42"/>
    </row>
    <row r="16" spans="1:27" s="40" customFormat="1" ht="19.5" customHeight="1" x14ac:dyDescent="0.25">
      <c r="A16" s="8">
        <v>5</v>
      </c>
      <c r="B16" s="57" t="s">
        <v>84</v>
      </c>
      <c r="C16" s="152">
        <f t="shared" si="0"/>
        <v>12617.449999999997</v>
      </c>
      <c r="D16" s="41">
        <v>69.2</v>
      </c>
      <c r="E16" s="41">
        <v>215.22899999999996</v>
      </c>
      <c r="F16" s="41">
        <v>0</v>
      </c>
      <c r="G16" s="41">
        <v>0.08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145">
        <f t="shared" si="1"/>
        <v>3785.2349999999992</v>
      </c>
      <c r="O16" s="145">
        <f t="shared" si="2"/>
        <v>3028.1879999999996</v>
      </c>
      <c r="P16" s="145">
        <f t="shared" si="3"/>
        <v>757.04699999999991</v>
      </c>
      <c r="Q16" s="217"/>
      <c r="R16" s="42"/>
      <c r="S16" s="42"/>
      <c r="T16" s="42"/>
      <c r="U16" s="42"/>
      <c r="V16" s="42"/>
      <c r="W16" s="42"/>
      <c r="X16" s="42"/>
      <c r="Y16" s="42"/>
      <c r="Z16" s="42"/>
    </row>
    <row r="17" spans="1:27" s="40" customFormat="1" ht="19.5" customHeight="1" x14ac:dyDescent="0.25">
      <c r="A17" s="8">
        <v>6</v>
      </c>
      <c r="B17" s="57" t="s">
        <v>91</v>
      </c>
      <c r="C17" s="152">
        <f t="shared" si="0"/>
        <v>21283.237999999994</v>
      </c>
      <c r="D17" s="41">
        <v>103.71035000000001</v>
      </c>
      <c r="E17" s="41">
        <v>330.23389999999995</v>
      </c>
      <c r="F17" s="41">
        <v>0</v>
      </c>
      <c r="G17" s="41">
        <v>0</v>
      </c>
      <c r="H17" s="41">
        <v>0</v>
      </c>
      <c r="I17" s="41">
        <v>43.634899999999995</v>
      </c>
      <c r="J17" s="41">
        <v>56.965399999999995</v>
      </c>
      <c r="K17" s="41">
        <v>0</v>
      </c>
      <c r="L17" s="41">
        <v>0</v>
      </c>
      <c r="M17" s="41">
        <v>0</v>
      </c>
      <c r="N17" s="145">
        <f t="shared" si="1"/>
        <v>6384.9713999999985</v>
      </c>
      <c r="O17" s="145">
        <f t="shared" si="2"/>
        <v>5107.9771199999996</v>
      </c>
      <c r="P17" s="145">
        <f t="shared" si="3"/>
        <v>1276.9942799999999</v>
      </c>
      <c r="Q17" s="217"/>
      <c r="R17" s="42"/>
      <c r="S17" s="42"/>
      <c r="T17" s="42"/>
      <c r="U17" s="42"/>
      <c r="V17" s="42"/>
      <c r="W17" s="42"/>
      <c r="X17" s="42"/>
      <c r="Y17" s="42"/>
      <c r="Z17" s="42"/>
    </row>
    <row r="18" spans="1:27" s="40" customFormat="1" ht="19.5" customHeight="1" x14ac:dyDescent="0.25">
      <c r="A18" s="8">
        <v>7</v>
      </c>
      <c r="B18" s="57" t="s">
        <v>89</v>
      </c>
      <c r="C18" s="152">
        <f t="shared" si="0"/>
        <v>21172.578666666668</v>
      </c>
      <c r="D18" s="41">
        <v>98.409199999999998</v>
      </c>
      <c r="E18" s="41">
        <v>326.99830000000003</v>
      </c>
      <c r="F18" s="41">
        <v>0</v>
      </c>
      <c r="G18" s="41">
        <v>0</v>
      </c>
      <c r="H18" s="41">
        <v>0</v>
      </c>
      <c r="I18" s="41">
        <v>68.093500000000006</v>
      </c>
      <c r="J18" s="41">
        <v>51.620200000000004</v>
      </c>
      <c r="K18" s="41">
        <v>0</v>
      </c>
      <c r="L18" s="41">
        <v>0</v>
      </c>
      <c r="M18" s="41">
        <v>0</v>
      </c>
      <c r="N18" s="145">
        <f t="shared" si="1"/>
        <v>6351.7736000000004</v>
      </c>
      <c r="O18" s="145">
        <f t="shared" si="2"/>
        <v>5081.4188800000011</v>
      </c>
      <c r="P18" s="145">
        <f t="shared" si="3"/>
        <v>1270.3547200000003</v>
      </c>
      <c r="Q18" s="217"/>
      <c r="R18" s="42"/>
      <c r="S18" s="42"/>
      <c r="T18" s="42"/>
      <c r="U18" s="42"/>
      <c r="V18" s="42"/>
      <c r="W18" s="42"/>
      <c r="X18" s="42"/>
      <c r="Y18" s="42"/>
      <c r="Z18" s="42"/>
    </row>
    <row r="19" spans="1:27" s="40" customFormat="1" ht="19.5" customHeight="1" x14ac:dyDescent="0.25">
      <c r="A19" s="8">
        <v>8</v>
      </c>
      <c r="B19" s="57" t="s">
        <v>90</v>
      </c>
      <c r="C19" s="152">
        <f t="shared" si="0"/>
        <v>31787.100000000006</v>
      </c>
      <c r="D19" s="41">
        <v>205.95999999999995</v>
      </c>
      <c r="E19" s="41">
        <v>449.66</v>
      </c>
      <c r="F19" s="41">
        <v>0</v>
      </c>
      <c r="G19" s="41">
        <v>0</v>
      </c>
      <c r="H19" s="41">
        <v>0</v>
      </c>
      <c r="I19" s="41">
        <v>140.19999999999999</v>
      </c>
      <c r="J19" s="41">
        <v>77.7</v>
      </c>
      <c r="K19" s="41">
        <v>0</v>
      </c>
      <c r="L19" s="41">
        <v>0</v>
      </c>
      <c r="M19" s="41">
        <v>0</v>
      </c>
      <c r="N19" s="145">
        <f t="shared" si="1"/>
        <v>9536.130000000001</v>
      </c>
      <c r="O19" s="145">
        <f t="shared" si="2"/>
        <v>7628.9040000000014</v>
      </c>
      <c r="P19" s="145">
        <f t="shared" si="3"/>
        <v>1907.2260000000003</v>
      </c>
      <c r="Q19" s="217"/>
      <c r="R19" s="42"/>
      <c r="S19" s="42"/>
      <c r="T19" s="42"/>
      <c r="U19" s="42"/>
      <c r="V19" s="42"/>
      <c r="W19" s="42"/>
      <c r="X19" s="42"/>
      <c r="Y19" s="42"/>
      <c r="Z19" s="42"/>
    </row>
    <row r="20" spans="1:27" s="40" customFormat="1" ht="19.5" customHeight="1" x14ac:dyDescent="0.25">
      <c r="A20" s="8">
        <v>9</v>
      </c>
      <c r="B20" s="57" t="s">
        <v>86</v>
      </c>
      <c r="C20" s="152">
        <f t="shared" si="0"/>
        <v>14597.100666666665</v>
      </c>
      <c r="D20" s="41">
        <v>96.321900000000014</v>
      </c>
      <c r="E20" s="41">
        <v>220.041</v>
      </c>
      <c r="F20" s="41">
        <v>0</v>
      </c>
      <c r="G20" s="41">
        <v>0.1</v>
      </c>
      <c r="H20" s="41">
        <v>0</v>
      </c>
      <c r="I20" s="41">
        <v>52.510000000000005</v>
      </c>
      <c r="J20" s="41">
        <v>12.520000000000001</v>
      </c>
      <c r="K20" s="41">
        <v>0</v>
      </c>
      <c r="L20" s="41">
        <v>0</v>
      </c>
      <c r="M20" s="41">
        <v>0</v>
      </c>
      <c r="N20" s="145">
        <f t="shared" si="1"/>
        <v>4379.1301999999996</v>
      </c>
      <c r="O20" s="145">
        <f t="shared" si="2"/>
        <v>3503.3041599999997</v>
      </c>
      <c r="P20" s="145">
        <f t="shared" si="3"/>
        <v>875.82603999999992</v>
      </c>
      <c r="Q20" s="217"/>
      <c r="R20" s="42"/>
      <c r="S20" s="42"/>
      <c r="T20" s="42"/>
      <c r="U20" s="42"/>
      <c r="V20" s="42"/>
      <c r="W20" s="42"/>
      <c r="X20" s="42"/>
      <c r="Y20" s="42"/>
      <c r="Z20" s="42"/>
    </row>
    <row r="21" spans="1:27" s="40" customFormat="1" ht="19.5" customHeight="1" x14ac:dyDescent="0.25">
      <c r="A21" s="8">
        <v>10</v>
      </c>
      <c r="B21" s="57" t="s">
        <v>93</v>
      </c>
      <c r="C21" s="152">
        <f t="shared" si="0"/>
        <v>13923.347750000001</v>
      </c>
      <c r="D21" s="41">
        <v>64.783000000000001</v>
      </c>
      <c r="E21" s="41">
        <v>190.02670000000001</v>
      </c>
      <c r="F21" s="41">
        <v>0</v>
      </c>
      <c r="G21" s="41">
        <v>0</v>
      </c>
      <c r="H21" s="41">
        <v>0</v>
      </c>
      <c r="I21" s="41">
        <v>78.691899999999976</v>
      </c>
      <c r="J21" s="41">
        <v>65.809629999999999</v>
      </c>
      <c r="K21" s="41">
        <v>0</v>
      </c>
      <c r="L21" s="41">
        <v>0</v>
      </c>
      <c r="M21" s="41">
        <v>0</v>
      </c>
      <c r="N21" s="145">
        <f t="shared" si="1"/>
        <v>4177.0043249999999</v>
      </c>
      <c r="O21" s="145">
        <f t="shared" si="2"/>
        <v>3341.6034600000003</v>
      </c>
      <c r="P21" s="145">
        <f t="shared" si="3"/>
        <v>835.40086500000007</v>
      </c>
      <c r="Q21" s="217"/>
      <c r="R21" s="42"/>
      <c r="S21" s="42"/>
      <c r="T21" s="42"/>
      <c r="U21" s="42"/>
      <c r="V21" s="42"/>
      <c r="W21" s="42"/>
      <c r="X21" s="42"/>
      <c r="Y21" s="42"/>
      <c r="Z21" s="42"/>
    </row>
    <row r="22" spans="1:27" s="40" customFormat="1" ht="19.5" customHeight="1" x14ac:dyDescent="0.25">
      <c r="A22" s="8">
        <v>11</v>
      </c>
      <c r="B22" s="57" t="s">
        <v>105</v>
      </c>
      <c r="C22" s="152">
        <f t="shared" si="0"/>
        <v>2863.1753333333331</v>
      </c>
      <c r="D22" s="41">
        <v>13.0867</v>
      </c>
      <c r="E22" s="41">
        <v>34.722000000000001</v>
      </c>
      <c r="F22" s="41">
        <v>0</v>
      </c>
      <c r="G22" s="41">
        <v>0</v>
      </c>
      <c r="H22" s="41">
        <v>0</v>
      </c>
      <c r="I22" s="41">
        <v>3.464</v>
      </c>
      <c r="J22" s="41">
        <v>29.276399999999999</v>
      </c>
      <c r="K22" s="41">
        <v>0</v>
      </c>
      <c r="L22" s="41">
        <v>0</v>
      </c>
      <c r="M22" s="41">
        <v>0</v>
      </c>
      <c r="N22" s="145">
        <f t="shared" si="1"/>
        <v>858.95259999999996</v>
      </c>
      <c r="O22" s="145">
        <f t="shared" si="2"/>
        <v>687.16208000000006</v>
      </c>
      <c r="P22" s="145">
        <f t="shared" si="3"/>
        <v>171.79052000000001</v>
      </c>
      <c r="Q22" s="217"/>
      <c r="R22" s="42"/>
      <c r="S22" s="42"/>
      <c r="T22" s="42"/>
      <c r="U22" s="42"/>
      <c r="V22" s="42"/>
      <c r="W22" s="42"/>
      <c r="X22" s="42"/>
      <c r="Y22" s="42"/>
      <c r="Z22" s="42"/>
    </row>
    <row r="23" spans="1:27" s="40" customFormat="1" ht="19.5" customHeight="1" x14ac:dyDescent="0.25">
      <c r="A23" s="8">
        <v>12</v>
      </c>
      <c r="B23" s="57" t="s">
        <v>92</v>
      </c>
      <c r="C23" s="152">
        <f t="shared" si="0"/>
        <v>13313.394666666665</v>
      </c>
      <c r="D23" s="41">
        <v>145.6523</v>
      </c>
      <c r="E23" s="41">
        <v>148.29999999999998</v>
      </c>
      <c r="F23" s="41">
        <v>0</v>
      </c>
      <c r="G23" s="41">
        <v>0</v>
      </c>
      <c r="H23" s="41">
        <v>0</v>
      </c>
      <c r="I23" s="41">
        <v>44.199999999999996</v>
      </c>
      <c r="J23" s="41">
        <v>57</v>
      </c>
      <c r="K23" s="41">
        <v>0</v>
      </c>
      <c r="L23" s="41">
        <v>0</v>
      </c>
      <c r="M23" s="41">
        <v>0</v>
      </c>
      <c r="N23" s="145">
        <f t="shared" si="1"/>
        <v>3994.0183999999995</v>
      </c>
      <c r="O23" s="145">
        <f t="shared" si="2"/>
        <v>3195.2147199999999</v>
      </c>
      <c r="P23" s="145">
        <f t="shared" si="3"/>
        <v>798.80367999999999</v>
      </c>
      <c r="Q23" s="217"/>
      <c r="R23" s="42"/>
      <c r="S23" s="42"/>
      <c r="T23" s="42"/>
      <c r="U23" s="42"/>
      <c r="V23" s="42"/>
      <c r="W23" s="42"/>
      <c r="X23" s="42"/>
      <c r="Y23" s="42"/>
      <c r="Z23" s="42"/>
    </row>
    <row r="24" spans="1:27" s="40" customFormat="1" ht="19.5" customHeight="1" x14ac:dyDescent="0.25">
      <c r="A24" s="8">
        <v>13</v>
      </c>
      <c r="B24" s="57" t="s">
        <v>83</v>
      </c>
      <c r="C24" s="152">
        <f t="shared" si="0"/>
        <v>9535.6</v>
      </c>
      <c r="D24" s="41">
        <v>35.36</v>
      </c>
      <c r="E24" s="41">
        <v>155.11500000000001</v>
      </c>
      <c r="F24" s="41">
        <v>0</v>
      </c>
      <c r="G24" s="41">
        <v>0</v>
      </c>
      <c r="H24" s="41">
        <v>0</v>
      </c>
      <c r="I24" s="41">
        <v>22.849999999999998</v>
      </c>
      <c r="J24" s="41">
        <v>21.290000000000006</v>
      </c>
      <c r="K24" s="41">
        <v>0</v>
      </c>
      <c r="L24" s="41">
        <v>0</v>
      </c>
      <c r="M24" s="41">
        <v>0</v>
      </c>
      <c r="N24" s="145">
        <f t="shared" si="1"/>
        <v>2860.6800000000003</v>
      </c>
      <c r="O24" s="145">
        <f t="shared" si="2"/>
        <v>2288.5440000000003</v>
      </c>
      <c r="P24" s="145">
        <f t="shared" si="3"/>
        <v>572.13600000000008</v>
      </c>
      <c r="Q24" s="217"/>
      <c r="R24" s="42"/>
      <c r="S24" s="42"/>
      <c r="T24" s="42"/>
      <c r="U24" s="42"/>
      <c r="V24" s="42"/>
      <c r="W24" s="42"/>
      <c r="X24" s="42"/>
      <c r="Y24" s="42"/>
      <c r="Z24" s="42"/>
    </row>
    <row r="25" spans="1:27" s="40" customFormat="1" ht="19.5" customHeight="1" x14ac:dyDescent="0.25">
      <c r="A25" s="8">
        <v>14</v>
      </c>
      <c r="B25" s="57" t="s">
        <v>82</v>
      </c>
      <c r="C25" s="152">
        <f t="shared" si="0"/>
        <v>13822.352000000001</v>
      </c>
      <c r="D25" s="41">
        <v>62.405100000000004</v>
      </c>
      <c r="E25" s="41">
        <v>235.97900000000004</v>
      </c>
      <c r="F25" s="41">
        <v>0</v>
      </c>
      <c r="G25" s="41">
        <v>0</v>
      </c>
      <c r="H25" s="41">
        <v>0</v>
      </c>
      <c r="I25" s="41">
        <v>12.5832</v>
      </c>
      <c r="J25" s="41">
        <v>7.6596000000000002</v>
      </c>
      <c r="K25" s="41">
        <v>0</v>
      </c>
      <c r="L25" s="41">
        <v>0</v>
      </c>
      <c r="M25" s="41">
        <v>0</v>
      </c>
      <c r="N25" s="145">
        <f t="shared" si="1"/>
        <v>4146.7056000000002</v>
      </c>
      <c r="O25" s="145">
        <f t="shared" si="2"/>
        <v>3317.3644800000002</v>
      </c>
      <c r="P25" s="145">
        <f t="shared" si="3"/>
        <v>829.34112000000005</v>
      </c>
      <c r="Q25" s="217"/>
      <c r="R25" s="42"/>
      <c r="S25" s="42"/>
      <c r="T25" s="42"/>
      <c r="U25" s="42"/>
      <c r="V25" s="42"/>
      <c r="W25" s="42"/>
      <c r="X25" s="42"/>
      <c r="Y25" s="42"/>
      <c r="Z25" s="42"/>
    </row>
    <row r="26" spans="1:27" s="40" customFormat="1" ht="19.5" customHeight="1" x14ac:dyDescent="0.25">
      <c r="A26" s="8">
        <v>15</v>
      </c>
      <c r="B26" s="57" t="s">
        <v>80</v>
      </c>
      <c r="C26" s="152">
        <f t="shared" si="0"/>
        <v>6383.0773333333345</v>
      </c>
      <c r="D26" s="41">
        <v>22.106600000000004</v>
      </c>
      <c r="E26" s="41">
        <v>104.70804000000001</v>
      </c>
      <c r="F26" s="41">
        <v>0</v>
      </c>
      <c r="G26" s="41">
        <v>0</v>
      </c>
      <c r="H26" s="41">
        <v>0</v>
      </c>
      <c r="I26" s="41">
        <v>8.7957000000000001</v>
      </c>
      <c r="J26" s="41">
        <v>17.635600000000004</v>
      </c>
      <c r="K26" s="41">
        <v>0</v>
      </c>
      <c r="L26" s="41">
        <v>0</v>
      </c>
      <c r="M26" s="41">
        <v>0</v>
      </c>
      <c r="N26" s="145">
        <f t="shared" si="1"/>
        <v>1914.9232000000004</v>
      </c>
      <c r="O26" s="145">
        <f t="shared" si="2"/>
        <v>1531.9385600000005</v>
      </c>
      <c r="P26" s="145">
        <f t="shared" si="3"/>
        <v>382.98464000000013</v>
      </c>
      <c r="Q26" s="217"/>
      <c r="R26" s="42"/>
      <c r="S26" s="42"/>
      <c r="T26" s="42"/>
      <c r="U26" s="42"/>
      <c r="V26" s="42"/>
      <c r="W26" s="42"/>
      <c r="X26" s="42"/>
      <c r="Y26" s="42"/>
      <c r="Z26" s="42"/>
    </row>
    <row r="27" spans="1:27" s="40" customFormat="1" ht="19.5" customHeight="1" x14ac:dyDescent="0.25">
      <c r="A27" s="8">
        <v>16</v>
      </c>
      <c r="B27" s="57" t="s">
        <v>88</v>
      </c>
      <c r="C27" s="152">
        <f t="shared" si="0"/>
        <v>13398.949999999997</v>
      </c>
      <c r="D27" s="41">
        <v>137.67999999999998</v>
      </c>
      <c r="E27" s="41">
        <v>154.41</v>
      </c>
      <c r="F27" s="41">
        <v>0</v>
      </c>
      <c r="G27" s="41">
        <v>0</v>
      </c>
      <c r="H27" s="41">
        <v>0</v>
      </c>
      <c r="I27" s="41">
        <v>66.13</v>
      </c>
      <c r="J27" s="41">
        <v>45.010000000000005</v>
      </c>
      <c r="K27" s="41">
        <v>0</v>
      </c>
      <c r="L27" s="41">
        <v>0</v>
      </c>
      <c r="M27" s="41">
        <v>0</v>
      </c>
      <c r="N27" s="145">
        <f t="shared" si="1"/>
        <v>4019.6849999999995</v>
      </c>
      <c r="O27" s="145">
        <f t="shared" si="2"/>
        <v>3215.7479999999996</v>
      </c>
      <c r="P27" s="145">
        <f t="shared" si="3"/>
        <v>803.9369999999999</v>
      </c>
      <c r="Q27" s="217"/>
      <c r="R27" s="42"/>
      <c r="S27" s="42"/>
      <c r="T27" s="42"/>
      <c r="U27" s="42"/>
      <c r="V27" s="42"/>
      <c r="W27" s="42"/>
      <c r="X27" s="42"/>
      <c r="Y27" s="42"/>
      <c r="Z27" s="42"/>
    </row>
    <row r="28" spans="1:27" s="40" customFormat="1" ht="19.5" customHeight="1" x14ac:dyDescent="0.25">
      <c r="A28" s="8">
        <v>17</v>
      </c>
      <c r="B28" s="57" t="s">
        <v>87</v>
      </c>
      <c r="C28" s="152">
        <f t="shared" si="0"/>
        <v>10403.807016666664</v>
      </c>
      <c r="D28" s="41">
        <v>59.975199999999994</v>
      </c>
      <c r="E28" s="41">
        <v>163.55778999999995</v>
      </c>
      <c r="F28" s="41">
        <v>0</v>
      </c>
      <c r="G28" s="41">
        <v>0</v>
      </c>
      <c r="H28" s="41">
        <v>0</v>
      </c>
      <c r="I28" s="41">
        <v>13.63017</v>
      </c>
      <c r="J28" s="41">
        <v>17.793730000000004</v>
      </c>
      <c r="K28" s="41">
        <v>0</v>
      </c>
      <c r="L28" s="41">
        <v>0</v>
      </c>
      <c r="M28" s="41">
        <v>0</v>
      </c>
      <c r="N28" s="145">
        <f t="shared" si="1"/>
        <v>3121.1421049999994</v>
      </c>
      <c r="O28" s="145">
        <f t="shared" si="2"/>
        <v>2496.9136839999996</v>
      </c>
      <c r="P28" s="145">
        <f t="shared" si="3"/>
        <v>624.22842099999991</v>
      </c>
      <c r="Q28" s="217"/>
      <c r="R28" s="42"/>
      <c r="S28" s="42"/>
      <c r="T28" s="42"/>
      <c r="U28" s="42"/>
      <c r="V28" s="42"/>
      <c r="W28" s="42"/>
      <c r="X28" s="42"/>
      <c r="Y28" s="42"/>
      <c r="Z28" s="42"/>
    </row>
    <row r="29" spans="1:27" s="40" customFormat="1" ht="19.5" customHeight="1" x14ac:dyDescent="0.25">
      <c r="A29" s="8">
        <v>18</v>
      </c>
      <c r="B29" s="57" t="s">
        <v>81</v>
      </c>
      <c r="C29" s="152">
        <f t="shared" si="0"/>
        <v>4452.9043333333329</v>
      </c>
      <c r="D29" s="41">
        <v>60.205799999999996</v>
      </c>
      <c r="E29" s="41">
        <v>51.149899999999995</v>
      </c>
      <c r="F29" s="41">
        <v>0</v>
      </c>
      <c r="G29" s="41">
        <v>0</v>
      </c>
      <c r="H29" s="41">
        <v>0</v>
      </c>
      <c r="I29" s="41">
        <v>16.006599999999999</v>
      </c>
      <c r="J29" s="41">
        <v>3.0599999999999996</v>
      </c>
      <c r="K29" s="41">
        <v>0</v>
      </c>
      <c r="L29" s="41">
        <v>0</v>
      </c>
      <c r="M29" s="41">
        <v>0</v>
      </c>
      <c r="N29" s="145">
        <f t="shared" si="1"/>
        <v>1335.8713</v>
      </c>
      <c r="O29" s="145">
        <f t="shared" si="2"/>
        <v>1068.69704</v>
      </c>
      <c r="P29" s="145">
        <f t="shared" si="3"/>
        <v>267.17426</v>
      </c>
      <c r="Q29" s="217"/>
      <c r="R29" s="42"/>
      <c r="S29" s="42"/>
      <c r="T29" s="42"/>
      <c r="U29" s="42"/>
      <c r="V29" s="42"/>
      <c r="W29" s="42"/>
      <c r="X29" s="42"/>
      <c r="Y29" s="42"/>
      <c r="Z29" s="42"/>
    </row>
    <row r="30" spans="1:27" s="40" customFormat="1" ht="19.5" customHeight="1" x14ac:dyDescent="0.25">
      <c r="A30" s="8">
        <v>19</v>
      </c>
      <c r="B30" s="57" t="s">
        <v>78</v>
      </c>
      <c r="C30" s="152">
        <f t="shared" si="0"/>
        <v>836.88833333333321</v>
      </c>
      <c r="D30" s="41">
        <v>9.9419999999999984</v>
      </c>
      <c r="E30" s="41">
        <v>11.4087</v>
      </c>
      <c r="F30" s="41">
        <v>0</v>
      </c>
      <c r="G30" s="41">
        <v>0</v>
      </c>
      <c r="H30" s="41">
        <v>0</v>
      </c>
      <c r="I30" s="41">
        <v>0.1</v>
      </c>
      <c r="J30" s="41">
        <v>0</v>
      </c>
      <c r="K30" s="41">
        <v>0</v>
      </c>
      <c r="L30" s="41">
        <v>0</v>
      </c>
      <c r="M30" s="41">
        <v>0</v>
      </c>
      <c r="N30" s="145">
        <f t="shared" si="1"/>
        <v>251.06649999999996</v>
      </c>
      <c r="O30" s="145">
        <f t="shared" si="2"/>
        <v>200.85319999999999</v>
      </c>
      <c r="P30" s="145">
        <f t="shared" si="3"/>
        <v>50.213299999999997</v>
      </c>
      <c r="Q30" s="217"/>
      <c r="R30" s="42"/>
      <c r="S30" s="42"/>
      <c r="T30" s="42"/>
      <c r="U30" s="42"/>
      <c r="V30" s="42"/>
      <c r="W30" s="42"/>
      <c r="X30" s="42"/>
      <c r="Y30" s="42"/>
      <c r="Z30" s="42"/>
    </row>
    <row r="31" spans="1:27" s="40" customFormat="1" ht="19.5" customHeight="1" x14ac:dyDescent="0.25">
      <c r="A31" s="102"/>
      <c r="B31" s="125" t="s">
        <v>15</v>
      </c>
      <c r="C31" s="200">
        <f t="shared" ref="C31:N31" si="4">SUM(C12:C30)</f>
        <v>211365.3884333334</v>
      </c>
      <c r="D31" s="200">
        <f t="shared" si="4"/>
        <v>1318.28475</v>
      </c>
      <c r="E31" s="200">
        <f t="shared" si="4"/>
        <v>3098.1059000000005</v>
      </c>
      <c r="F31" s="200">
        <f t="shared" si="4"/>
        <v>0</v>
      </c>
      <c r="G31" s="200">
        <f t="shared" si="4"/>
        <v>0.18</v>
      </c>
      <c r="H31" s="200">
        <f t="shared" si="4"/>
        <v>0</v>
      </c>
      <c r="I31" s="200">
        <f t="shared" si="4"/>
        <v>645.09277000000009</v>
      </c>
      <c r="J31" s="200">
        <f t="shared" si="4"/>
        <v>507.22386000000006</v>
      </c>
      <c r="K31" s="200">
        <f t="shared" si="4"/>
        <v>0</v>
      </c>
      <c r="L31" s="200">
        <f t="shared" si="4"/>
        <v>0</v>
      </c>
      <c r="M31" s="200">
        <f t="shared" si="4"/>
        <v>0</v>
      </c>
      <c r="N31" s="205">
        <f t="shared" si="4"/>
        <v>63409.616529999999</v>
      </c>
      <c r="O31" s="205">
        <f t="shared" ref="O31:P31" si="5">SUM(O12:O30)</f>
        <v>50727.693224000002</v>
      </c>
      <c r="P31" s="205">
        <f t="shared" si="5"/>
        <v>12681.923306000001</v>
      </c>
      <c r="Q31" s="201"/>
      <c r="R31" s="202"/>
      <c r="S31" s="156"/>
      <c r="T31" s="156"/>
      <c r="U31" s="156"/>
      <c r="V31" s="156"/>
      <c r="W31" s="156"/>
      <c r="X31" s="156"/>
      <c r="Y31" s="156"/>
      <c r="Z31" s="156"/>
      <c r="AA31" s="156"/>
    </row>
    <row r="32" spans="1:27" ht="14.25" customHeight="1" x14ac:dyDescent="0.25">
      <c r="A32" s="277"/>
      <c r="B32" s="278"/>
      <c r="C32" s="279"/>
      <c r="D32" s="280"/>
      <c r="E32" s="280"/>
      <c r="F32" s="280"/>
      <c r="G32" s="277"/>
      <c r="H32" s="277"/>
      <c r="I32" s="277"/>
      <c r="J32" s="277"/>
      <c r="K32" s="277"/>
      <c r="N32" s="97">
        <v>111736.88817108433</v>
      </c>
      <c r="O32" s="97">
        <f>N32-N31</f>
        <v>48327.271641084328</v>
      </c>
      <c r="P32" s="273"/>
    </row>
    <row r="33" spans="1:28" ht="18.75" x14ac:dyDescent="0.3">
      <c r="A33" s="277"/>
      <c r="B33" s="278"/>
      <c r="C33" s="281"/>
      <c r="D33" s="282"/>
      <c r="E33" s="283"/>
      <c r="F33" s="280"/>
      <c r="G33" s="277"/>
      <c r="H33" s="277"/>
      <c r="I33" s="277"/>
      <c r="J33" s="284"/>
      <c r="K33" s="284"/>
      <c r="L33" s="108" t="s">
        <v>119</v>
      </c>
      <c r="M33" s="108"/>
      <c r="N33" s="118"/>
      <c r="O33" s="119"/>
      <c r="P33" s="285"/>
      <c r="Q33" s="90"/>
    </row>
    <row r="34" spans="1:28" ht="18.75" x14ac:dyDescent="0.3">
      <c r="A34" s="277"/>
      <c r="B34" s="278"/>
      <c r="C34" s="277"/>
      <c r="D34" s="280"/>
      <c r="E34" s="280"/>
      <c r="F34" s="277"/>
      <c r="G34" s="277"/>
      <c r="H34" s="277"/>
      <c r="I34" s="277"/>
      <c r="J34" s="286"/>
      <c r="K34" s="286"/>
      <c r="L34" s="286"/>
      <c r="M34" s="286"/>
      <c r="N34" s="287"/>
      <c r="O34" s="288"/>
      <c r="P34" s="288"/>
      <c r="Q34" s="89"/>
    </row>
    <row r="35" spans="1:28" ht="18.75" x14ac:dyDescent="0.3">
      <c r="A35" s="88"/>
      <c r="B35" s="130"/>
      <c r="C35" s="19"/>
      <c r="D35" s="84">
        <f>SUM(D32:D34)</f>
        <v>0</v>
      </c>
      <c r="E35" s="84">
        <f>D35-G40</f>
        <v>0</v>
      </c>
      <c r="F35" s="19" t="e">
        <f>G40/D35</f>
        <v>#DIV/0!</v>
      </c>
      <c r="G35" s="19"/>
      <c r="J35" s="110"/>
      <c r="K35" s="110"/>
      <c r="L35" s="110"/>
      <c r="M35" s="110"/>
      <c r="N35" s="120"/>
      <c r="O35" s="121"/>
      <c r="P35" s="121"/>
      <c r="Q35" s="89"/>
    </row>
    <row r="36" spans="1:28" ht="18.75" x14ac:dyDescent="0.3">
      <c r="A36" s="88"/>
      <c r="B36" s="130"/>
      <c r="C36" s="19"/>
      <c r="D36" s="85"/>
      <c r="E36" s="85"/>
      <c r="F36" s="86"/>
      <c r="G36" s="86"/>
      <c r="J36" s="110"/>
      <c r="K36" s="110"/>
      <c r="L36" s="110"/>
      <c r="M36" s="110"/>
      <c r="N36" s="120"/>
      <c r="O36" s="121"/>
      <c r="P36" s="121"/>
    </row>
    <row r="37" spans="1:28" x14ac:dyDescent="0.25">
      <c r="A37" s="88"/>
      <c r="B37" s="130"/>
      <c r="C37" s="19"/>
      <c r="D37" s="85"/>
      <c r="E37" s="85"/>
      <c r="F37" s="86"/>
      <c r="G37" s="86"/>
    </row>
    <row r="38" spans="1:28" x14ac:dyDescent="0.25">
      <c r="A38" s="88"/>
      <c r="B38" s="130"/>
      <c r="C38" s="19"/>
      <c r="D38" s="85"/>
      <c r="E38" s="85"/>
      <c r="F38" s="86"/>
      <c r="G38" s="86"/>
    </row>
    <row r="39" spans="1:28" ht="25.5" customHeight="1" x14ac:dyDescent="0.25">
      <c r="A39" s="88"/>
      <c r="B39" s="130"/>
      <c r="C39" s="19"/>
      <c r="D39" s="19"/>
      <c r="E39" s="19"/>
      <c r="F39" s="19"/>
      <c r="G39" s="19"/>
      <c r="K39" s="91"/>
      <c r="L39" s="91"/>
      <c r="M39" s="91"/>
      <c r="AB39" s="88">
        <v>5832.5950038095225</v>
      </c>
    </row>
    <row r="40" spans="1:28" x14ac:dyDescent="0.25">
      <c r="A40" s="88"/>
      <c r="B40" s="234"/>
      <c r="C40" s="234"/>
      <c r="D40" s="234"/>
      <c r="E40" s="19"/>
      <c r="F40" s="19"/>
      <c r="G40" s="84"/>
      <c r="AB40" s="88">
        <f>AB39-Z33</f>
        <v>5832.5950038095225</v>
      </c>
    </row>
    <row r="41" spans="1:28" ht="18.75" x14ac:dyDescent="0.3">
      <c r="A41" s="88"/>
      <c r="B41" s="130"/>
      <c r="C41" s="19"/>
      <c r="D41" s="19"/>
      <c r="E41" s="19"/>
      <c r="F41" s="19"/>
      <c r="G41" s="19"/>
      <c r="J41" s="214"/>
      <c r="K41" s="214"/>
      <c r="L41" s="214"/>
      <c r="M41" s="214"/>
      <c r="N41" s="214"/>
      <c r="O41" s="121"/>
      <c r="P41" s="121"/>
    </row>
    <row r="42" spans="1:28" x14ac:dyDescent="0.25">
      <c r="A42" s="88"/>
      <c r="J42" s="215"/>
      <c r="K42" s="215"/>
      <c r="L42" s="215"/>
      <c r="M42" s="215"/>
      <c r="N42" s="215"/>
      <c r="O42" s="215"/>
      <c r="P42" s="215"/>
      <c r="Q42" s="215"/>
    </row>
  </sheetData>
  <mergeCells count="27">
    <mergeCell ref="B40:D40"/>
    <mergeCell ref="J42:Q42"/>
    <mergeCell ref="L8:M8"/>
    <mergeCell ref="J41:N41"/>
    <mergeCell ref="I8:I9"/>
    <mergeCell ref="J8:J9"/>
    <mergeCell ref="K8:K9"/>
    <mergeCell ref="Q12:Q30"/>
    <mergeCell ref="N7:P7"/>
    <mergeCell ref="N8:N9"/>
    <mergeCell ref="A1:B1"/>
    <mergeCell ref="A4:Q4"/>
    <mergeCell ref="A2:D2"/>
    <mergeCell ref="A3:D3"/>
    <mergeCell ref="A5:Q5"/>
    <mergeCell ref="A6:Q6"/>
    <mergeCell ref="I7:M7"/>
    <mergeCell ref="D8:D9"/>
    <mergeCell ref="E8:E9"/>
    <mergeCell ref="F8:F9"/>
    <mergeCell ref="G8:H8"/>
    <mergeCell ref="C7:C9"/>
    <mergeCell ref="A7:A9"/>
    <mergeCell ref="B7:B9"/>
    <mergeCell ref="Q7:Q10"/>
    <mergeCell ref="O8:P8"/>
    <mergeCell ref="D7:H7"/>
  </mergeCells>
  <pageMargins left="1.07" right="0.2" top="0.25" bottom="0.17" header="0.2" footer="0.17"/>
  <pageSetup paperSize="9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35"/>
  <sheetViews>
    <sheetView tabSelected="1" view="pageBreakPreview" topLeftCell="A16" zoomScale="55" zoomScaleNormal="100" zoomScaleSheetLayoutView="55" workbookViewId="0">
      <selection activeCell="N41" sqref="N41"/>
    </sheetView>
  </sheetViews>
  <sheetFormatPr defaultRowHeight="18.75" x14ac:dyDescent="0.3"/>
  <cols>
    <col min="1" max="1" width="9.140625" style="87"/>
    <col min="2" max="2" width="18.140625" style="129" customWidth="1"/>
    <col min="3" max="3" width="15.42578125" style="93" customWidth="1"/>
    <col min="4" max="4" width="12.85546875" style="87" customWidth="1"/>
    <col min="5" max="5" width="12.42578125" style="87" customWidth="1"/>
    <col min="6" max="6" width="9.85546875" style="87" customWidth="1"/>
    <col min="7" max="7" width="13.5703125" style="115" customWidth="1"/>
    <col min="8" max="9" width="14.28515625" style="115" customWidth="1"/>
    <col min="10" max="10" width="13.28515625" style="87" hidden="1" customWidth="1"/>
    <col min="11" max="26" width="9.140625" style="87"/>
    <col min="27" max="31" width="9.140625" style="87" customWidth="1"/>
    <col min="32" max="16384" width="9.140625" style="87"/>
  </cols>
  <sheetData>
    <row r="1" spans="1:10" s="133" customFormat="1" x14ac:dyDescent="0.3">
      <c r="A1" s="172"/>
      <c r="B1" s="173"/>
      <c r="C1" s="174"/>
      <c r="G1" s="175"/>
      <c r="H1" s="175"/>
      <c r="I1" s="175"/>
    </row>
    <row r="2" spans="1:10" x14ac:dyDescent="0.3">
      <c r="A2" s="206" t="s">
        <v>51</v>
      </c>
      <c r="B2" s="206"/>
    </row>
    <row r="3" spans="1:10" x14ac:dyDescent="0.3">
      <c r="A3" s="206" t="s">
        <v>42</v>
      </c>
      <c r="B3" s="206"/>
      <c r="C3" s="176"/>
      <c r="D3" s="160"/>
    </row>
    <row r="4" spans="1:10" x14ac:dyDescent="0.3">
      <c r="A4" s="207"/>
      <c r="B4" s="207"/>
      <c r="C4" s="176"/>
      <c r="D4" s="160"/>
    </row>
    <row r="5" spans="1:10" ht="53.25" customHeight="1" x14ac:dyDescent="0.3">
      <c r="A5" s="207" t="s">
        <v>102</v>
      </c>
      <c r="B5" s="207"/>
      <c r="C5" s="207"/>
      <c r="D5" s="207"/>
      <c r="E5" s="207"/>
      <c r="F5" s="207"/>
      <c r="G5" s="207"/>
      <c r="H5" s="207"/>
      <c r="I5" s="207"/>
      <c r="J5" s="207"/>
    </row>
    <row r="6" spans="1:10" ht="3" customHeight="1" x14ac:dyDescent="0.3">
      <c r="A6" s="212" t="s">
        <v>120</v>
      </c>
      <c r="B6" s="212"/>
      <c r="C6" s="212"/>
      <c r="D6" s="212"/>
      <c r="E6" s="212"/>
      <c r="F6" s="212"/>
      <c r="G6" s="212"/>
      <c r="H6" s="212"/>
      <c r="I6" s="212"/>
      <c r="J6" s="212"/>
    </row>
    <row r="7" spans="1:10" x14ac:dyDescent="0.3">
      <c r="A7" s="231" t="str">
        <f>'MAU 01'!A6:Y6</f>
        <v>(Kèm theo Báo cáo  số  245  /UBND-KT ngày  21 /9/2026 của UBND xã Kỳ Văn)</v>
      </c>
      <c r="B7" s="231"/>
      <c r="C7" s="231"/>
      <c r="D7" s="231"/>
      <c r="E7" s="231"/>
      <c r="F7" s="231"/>
      <c r="G7" s="231"/>
      <c r="H7" s="231"/>
      <c r="I7" s="231"/>
      <c r="J7" s="231"/>
    </row>
    <row r="8" spans="1:10" ht="38.25" customHeight="1" x14ac:dyDescent="0.3">
      <c r="A8" s="235" t="s">
        <v>43</v>
      </c>
      <c r="B8" s="235" t="s">
        <v>116</v>
      </c>
      <c r="C8" s="243" t="s">
        <v>67</v>
      </c>
      <c r="D8" s="235" t="s">
        <v>52</v>
      </c>
      <c r="E8" s="235" t="s">
        <v>138</v>
      </c>
      <c r="F8" s="235" t="s">
        <v>53</v>
      </c>
      <c r="G8" s="219" t="s">
        <v>109</v>
      </c>
      <c r="H8" s="220"/>
      <c r="I8" s="221"/>
      <c r="J8" s="225" t="s">
        <v>104</v>
      </c>
    </row>
    <row r="9" spans="1:10" ht="45.75" customHeight="1" x14ac:dyDescent="0.3">
      <c r="A9" s="236"/>
      <c r="B9" s="236"/>
      <c r="C9" s="244"/>
      <c r="D9" s="236"/>
      <c r="E9" s="236"/>
      <c r="F9" s="236"/>
      <c r="G9" s="241" t="s">
        <v>108</v>
      </c>
      <c r="H9" s="242" t="s">
        <v>110</v>
      </c>
      <c r="I9" s="242"/>
      <c r="J9" s="226"/>
    </row>
    <row r="10" spans="1:10" ht="168" customHeight="1" x14ac:dyDescent="0.3">
      <c r="A10" s="236"/>
      <c r="B10" s="236"/>
      <c r="C10" s="245"/>
      <c r="D10" s="237"/>
      <c r="E10" s="237"/>
      <c r="F10" s="237"/>
      <c r="G10" s="241"/>
      <c r="H10" s="113" t="s">
        <v>111</v>
      </c>
      <c r="I10" s="113" t="s">
        <v>112</v>
      </c>
      <c r="J10" s="226"/>
    </row>
    <row r="11" spans="1:10" s="177" customFormat="1" ht="90" customHeight="1" x14ac:dyDescent="0.3">
      <c r="A11" s="237"/>
      <c r="B11" s="237"/>
      <c r="C11" s="105" t="s">
        <v>13</v>
      </c>
      <c r="D11" s="106" t="s">
        <v>113</v>
      </c>
      <c r="E11" s="106" t="s">
        <v>114</v>
      </c>
      <c r="F11" s="106" t="s">
        <v>115</v>
      </c>
      <c r="G11" s="111" t="s">
        <v>13</v>
      </c>
      <c r="H11" s="111" t="s">
        <v>13</v>
      </c>
      <c r="I11" s="111" t="s">
        <v>13</v>
      </c>
      <c r="J11" s="227"/>
    </row>
    <row r="12" spans="1:10" s="183" customFormat="1" x14ac:dyDescent="0.3">
      <c r="A12" s="178" t="s">
        <v>68</v>
      </c>
      <c r="B12" s="179" t="s">
        <v>16</v>
      </c>
      <c r="C12" s="180" t="s">
        <v>17</v>
      </c>
      <c r="D12" s="181" t="s">
        <v>18</v>
      </c>
      <c r="E12" s="181" t="s">
        <v>19</v>
      </c>
      <c r="F12" s="181" t="s">
        <v>20</v>
      </c>
      <c r="G12" s="182" t="s">
        <v>21</v>
      </c>
      <c r="H12" s="182" t="s">
        <v>22</v>
      </c>
      <c r="I12" s="182" t="s">
        <v>23</v>
      </c>
      <c r="J12" s="181" t="s">
        <v>24</v>
      </c>
    </row>
    <row r="13" spans="1:10" ht="21" customHeight="1" x14ac:dyDescent="0.3">
      <c r="A13" s="184">
        <v>1</v>
      </c>
      <c r="B13" s="185" t="s">
        <v>77</v>
      </c>
      <c r="C13" s="186">
        <f>G13*10/3</f>
        <v>17.060000000000002</v>
      </c>
      <c r="D13" s="186">
        <v>0</v>
      </c>
      <c r="E13" s="186">
        <v>0</v>
      </c>
      <c r="F13" s="186">
        <v>0.3412</v>
      </c>
      <c r="G13" s="187">
        <f t="shared" ref="G13:G24" si="0">(D13*60+E13*30+F13*15)</f>
        <v>5.1180000000000003</v>
      </c>
      <c r="H13" s="187">
        <f>G13*80%</f>
        <v>4.0944000000000003</v>
      </c>
      <c r="I13" s="187">
        <f>G13*20%</f>
        <v>1.0236000000000001</v>
      </c>
      <c r="J13" s="239"/>
    </row>
    <row r="14" spans="1:10" x14ac:dyDescent="0.3">
      <c r="A14" s="184">
        <v>2</v>
      </c>
      <c r="B14" s="185" t="s">
        <v>76</v>
      </c>
      <c r="C14" s="186">
        <f t="shared" ref="C14:C24" si="1">G14*10/3</f>
        <v>1.5</v>
      </c>
      <c r="D14" s="186">
        <v>0</v>
      </c>
      <c r="E14" s="186">
        <v>0</v>
      </c>
      <c r="F14" s="186">
        <v>0.03</v>
      </c>
      <c r="G14" s="187">
        <f t="shared" si="0"/>
        <v>0.44999999999999996</v>
      </c>
      <c r="H14" s="187">
        <f t="shared" ref="H14:H24" si="2">G14*80%</f>
        <v>0.36</v>
      </c>
      <c r="I14" s="187">
        <f t="shared" ref="I14:I24" si="3">G14*20%</f>
        <v>0.09</v>
      </c>
      <c r="J14" s="240"/>
    </row>
    <row r="15" spans="1:10" x14ac:dyDescent="0.3">
      <c r="A15" s="184">
        <v>3</v>
      </c>
      <c r="B15" s="185" t="s">
        <v>85</v>
      </c>
      <c r="C15" s="186">
        <f t="shared" si="1"/>
        <v>4</v>
      </c>
      <c r="D15" s="186">
        <v>0</v>
      </c>
      <c r="E15" s="186">
        <v>0</v>
      </c>
      <c r="F15" s="186">
        <v>0.08</v>
      </c>
      <c r="G15" s="187">
        <f t="shared" si="0"/>
        <v>1.2</v>
      </c>
      <c r="H15" s="187">
        <f t="shared" si="2"/>
        <v>0.96</v>
      </c>
      <c r="I15" s="187">
        <f t="shared" si="3"/>
        <v>0.24</v>
      </c>
      <c r="J15" s="240"/>
    </row>
    <row r="16" spans="1:10" x14ac:dyDescent="0.3">
      <c r="A16" s="184">
        <v>4</v>
      </c>
      <c r="B16" s="185" t="s">
        <v>84</v>
      </c>
      <c r="C16" s="186">
        <f t="shared" si="1"/>
        <v>5</v>
      </c>
      <c r="D16" s="186">
        <v>0</v>
      </c>
      <c r="E16" s="186">
        <v>0</v>
      </c>
      <c r="F16" s="186">
        <v>0.1</v>
      </c>
      <c r="G16" s="187">
        <f t="shared" si="0"/>
        <v>1.5</v>
      </c>
      <c r="H16" s="187">
        <f t="shared" si="2"/>
        <v>1.2000000000000002</v>
      </c>
      <c r="I16" s="187">
        <f t="shared" si="3"/>
        <v>0.30000000000000004</v>
      </c>
      <c r="J16" s="240"/>
    </row>
    <row r="17" spans="1:13" x14ac:dyDescent="0.3">
      <c r="A17" s="184">
        <v>5</v>
      </c>
      <c r="B17" s="185" t="s">
        <v>89</v>
      </c>
      <c r="C17" s="186">
        <f t="shared" si="1"/>
        <v>8</v>
      </c>
      <c r="D17" s="186">
        <v>0</v>
      </c>
      <c r="E17" s="186">
        <v>0</v>
      </c>
      <c r="F17" s="186">
        <v>0.16</v>
      </c>
      <c r="G17" s="187">
        <f t="shared" si="0"/>
        <v>2.4</v>
      </c>
      <c r="H17" s="187">
        <f t="shared" si="2"/>
        <v>1.92</v>
      </c>
      <c r="I17" s="187">
        <f t="shared" si="3"/>
        <v>0.48</v>
      </c>
      <c r="J17" s="240"/>
    </row>
    <row r="18" spans="1:13" x14ac:dyDescent="0.3">
      <c r="A18" s="184">
        <v>6</v>
      </c>
      <c r="B18" s="185" t="s">
        <v>86</v>
      </c>
      <c r="C18" s="186">
        <f t="shared" si="1"/>
        <v>14.25</v>
      </c>
      <c r="D18" s="186">
        <v>0</v>
      </c>
      <c r="E18" s="186">
        <v>0</v>
      </c>
      <c r="F18" s="186">
        <v>0.28500000000000003</v>
      </c>
      <c r="G18" s="187">
        <f t="shared" si="0"/>
        <v>4.2750000000000004</v>
      </c>
      <c r="H18" s="187">
        <f t="shared" si="2"/>
        <v>3.4200000000000004</v>
      </c>
      <c r="I18" s="187">
        <f t="shared" si="3"/>
        <v>0.85500000000000009</v>
      </c>
      <c r="J18" s="240"/>
    </row>
    <row r="19" spans="1:13" x14ac:dyDescent="0.3">
      <c r="A19" s="184">
        <v>7</v>
      </c>
      <c r="B19" s="185" t="s">
        <v>105</v>
      </c>
      <c r="C19" s="186">
        <f t="shared" si="1"/>
        <v>7.5</v>
      </c>
      <c r="D19" s="186">
        <v>0</v>
      </c>
      <c r="E19" s="186">
        <v>0</v>
      </c>
      <c r="F19" s="186">
        <v>0.15</v>
      </c>
      <c r="G19" s="187">
        <f t="shared" si="0"/>
        <v>2.25</v>
      </c>
      <c r="H19" s="187">
        <f t="shared" si="2"/>
        <v>1.8</v>
      </c>
      <c r="I19" s="187">
        <f t="shared" si="3"/>
        <v>0.45</v>
      </c>
      <c r="J19" s="240"/>
    </row>
    <row r="20" spans="1:13" x14ac:dyDescent="0.3">
      <c r="A20" s="184">
        <v>8</v>
      </c>
      <c r="B20" s="185" t="s">
        <v>92</v>
      </c>
      <c r="C20" s="186">
        <f t="shared" si="1"/>
        <v>10</v>
      </c>
      <c r="D20" s="186">
        <v>0</v>
      </c>
      <c r="E20" s="186">
        <v>0</v>
      </c>
      <c r="F20" s="186">
        <v>0.2</v>
      </c>
      <c r="G20" s="187">
        <f t="shared" si="0"/>
        <v>3</v>
      </c>
      <c r="H20" s="187">
        <f t="shared" si="2"/>
        <v>2.4000000000000004</v>
      </c>
      <c r="I20" s="187">
        <f t="shared" si="3"/>
        <v>0.60000000000000009</v>
      </c>
      <c r="J20" s="240"/>
    </row>
    <row r="21" spans="1:13" x14ac:dyDescent="0.3">
      <c r="A21" s="184">
        <v>9</v>
      </c>
      <c r="B21" s="185" t="s">
        <v>83</v>
      </c>
      <c r="C21" s="186">
        <f t="shared" si="1"/>
        <v>64.500000000000014</v>
      </c>
      <c r="D21" s="186">
        <v>0</v>
      </c>
      <c r="E21" s="186">
        <v>0</v>
      </c>
      <c r="F21" s="186">
        <v>1.2900000000000003</v>
      </c>
      <c r="G21" s="187">
        <f t="shared" si="0"/>
        <v>19.350000000000005</v>
      </c>
      <c r="H21" s="187">
        <f t="shared" si="2"/>
        <v>15.480000000000004</v>
      </c>
      <c r="I21" s="187">
        <f t="shared" si="3"/>
        <v>3.870000000000001</v>
      </c>
      <c r="J21" s="240"/>
    </row>
    <row r="22" spans="1:13" x14ac:dyDescent="0.3">
      <c r="A22" s="184">
        <v>10</v>
      </c>
      <c r="B22" s="185" t="s">
        <v>80</v>
      </c>
      <c r="C22" s="186">
        <f t="shared" si="1"/>
        <v>26.606000000000005</v>
      </c>
      <c r="D22" s="186">
        <v>0</v>
      </c>
      <c r="E22" s="186">
        <v>0</v>
      </c>
      <c r="F22" s="186">
        <v>0.53212000000000004</v>
      </c>
      <c r="G22" s="187">
        <f t="shared" si="0"/>
        <v>7.9818000000000007</v>
      </c>
      <c r="H22" s="187">
        <f t="shared" si="2"/>
        <v>6.3854400000000009</v>
      </c>
      <c r="I22" s="187">
        <f t="shared" si="3"/>
        <v>1.5963600000000002</v>
      </c>
      <c r="J22" s="240"/>
    </row>
    <row r="23" spans="1:13" x14ac:dyDescent="0.3">
      <c r="A23" s="184">
        <v>11</v>
      </c>
      <c r="B23" s="185" t="s">
        <v>81</v>
      </c>
      <c r="C23" s="186">
        <f t="shared" si="1"/>
        <v>76.5</v>
      </c>
      <c r="D23" s="186">
        <v>0</v>
      </c>
      <c r="E23" s="186">
        <v>0</v>
      </c>
      <c r="F23" s="186">
        <v>1.53</v>
      </c>
      <c r="G23" s="187">
        <f t="shared" si="0"/>
        <v>22.95</v>
      </c>
      <c r="H23" s="187">
        <f t="shared" si="2"/>
        <v>18.36</v>
      </c>
      <c r="I23" s="187">
        <f t="shared" si="3"/>
        <v>4.59</v>
      </c>
      <c r="J23" s="240"/>
    </row>
    <row r="24" spans="1:13" x14ac:dyDescent="0.3">
      <c r="A24" s="184">
        <v>12</v>
      </c>
      <c r="B24" s="185" t="s">
        <v>78</v>
      </c>
      <c r="C24" s="186">
        <f t="shared" si="1"/>
        <v>20</v>
      </c>
      <c r="D24" s="186">
        <v>0</v>
      </c>
      <c r="E24" s="186">
        <v>0</v>
      </c>
      <c r="F24" s="186">
        <v>0.4</v>
      </c>
      <c r="G24" s="187">
        <f t="shared" si="0"/>
        <v>6</v>
      </c>
      <c r="H24" s="187">
        <f t="shared" si="2"/>
        <v>4.8000000000000007</v>
      </c>
      <c r="I24" s="187">
        <f t="shared" si="3"/>
        <v>1.2000000000000002</v>
      </c>
      <c r="J24" s="240"/>
    </row>
    <row r="25" spans="1:13" s="108" customFormat="1" x14ac:dyDescent="0.3">
      <c r="A25" s="184"/>
      <c r="B25" s="188" t="s">
        <v>15</v>
      </c>
      <c r="C25" s="189">
        <f>SUM(C13:C24)</f>
        <v>254.916</v>
      </c>
      <c r="D25" s="189">
        <f>SUM(D13:D24)</f>
        <v>0</v>
      </c>
      <c r="E25" s="190">
        <f>SUM(E13:E24)</f>
        <v>0</v>
      </c>
      <c r="F25" s="189">
        <f>SUM(F13:F24)</f>
        <v>5.0983200000000011</v>
      </c>
      <c r="G25" s="190">
        <f>SUM(G13:G24)</f>
        <v>76.474800000000002</v>
      </c>
      <c r="H25" s="190">
        <f t="shared" ref="H25:I25" si="4">SUM(H13:H24)</f>
        <v>61.179840000000013</v>
      </c>
      <c r="I25" s="190">
        <f t="shared" si="4"/>
        <v>15.294960000000003</v>
      </c>
      <c r="J25" s="191"/>
      <c r="K25" s="192"/>
      <c r="L25" s="193"/>
    </row>
    <row r="26" spans="1:13" s="108" customFormat="1" x14ac:dyDescent="0.3">
      <c r="A26" s="289"/>
      <c r="B26" s="290"/>
      <c r="C26" s="291"/>
      <c r="D26" s="291"/>
      <c r="E26" s="292"/>
      <c r="F26" s="291"/>
      <c r="G26" s="94">
        <v>262.11</v>
      </c>
      <c r="H26" s="94">
        <f>G26-G25</f>
        <v>185.6352</v>
      </c>
      <c r="I26" s="292"/>
      <c r="J26" s="293"/>
      <c r="K26" s="294"/>
      <c r="L26" s="193"/>
    </row>
    <row r="27" spans="1:13" x14ac:dyDescent="0.3">
      <c r="A27" s="284"/>
      <c r="B27" s="295"/>
      <c r="C27" s="296"/>
      <c r="D27" s="284"/>
      <c r="E27" s="108" t="s">
        <v>119</v>
      </c>
      <c r="F27" s="108"/>
      <c r="G27" s="114"/>
      <c r="H27" s="194"/>
      <c r="I27" s="297"/>
      <c r="J27" s="298"/>
      <c r="K27" s="284"/>
      <c r="L27" s="109"/>
      <c r="M27" s="109"/>
    </row>
    <row r="28" spans="1:13" x14ac:dyDescent="0.3">
      <c r="A28" s="286"/>
      <c r="B28" s="299"/>
      <c r="C28" s="300"/>
      <c r="D28" s="286"/>
      <c r="E28" s="286"/>
      <c r="F28" s="286"/>
      <c r="G28" s="301"/>
      <c r="H28" s="301"/>
      <c r="I28" s="301"/>
      <c r="J28" s="286"/>
      <c r="K28" s="286"/>
      <c r="L28" s="110"/>
      <c r="M28" s="110"/>
    </row>
    <row r="29" spans="1:13" x14ac:dyDescent="0.3">
      <c r="A29" s="286"/>
      <c r="B29" s="299"/>
      <c r="C29" s="300"/>
      <c r="D29" s="286"/>
      <c r="E29" s="286"/>
      <c r="F29" s="286"/>
      <c r="G29" s="301"/>
      <c r="H29" s="301"/>
      <c r="I29" s="301"/>
      <c r="J29" s="286"/>
      <c r="K29" s="286"/>
      <c r="L29" s="110"/>
      <c r="M29" s="110"/>
    </row>
    <row r="30" spans="1:13" x14ac:dyDescent="0.3">
      <c r="A30" s="302"/>
      <c r="B30" s="299"/>
      <c r="C30" s="300"/>
      <c r="D30" s="303"/>
      <c r="E30" s="304"/>
      <c r="F30" s="304"/>
      <c r="G30" s="304"/>
      <c r="H30" s="304"/>
      <c r="I30" s="304"/>
      <c r="J30" s="304"/>
      <c r="K30" s="286"/>
    </row>
    <row r="31" spans="1:13" x14ac:dyDescent="0.3">
      <c r="E31" s="91"/>
      <c r="F31" s="91"/>
      <c r="G31" s="195"/>
      <c r="H31" s="195"/>
      <c r="I31" s="195"/>
      <c r="J31" s="91"/>
      <c r="K31" s="88"/>
    </row>
    <row r="32" spans="1:13" x14ac:dyDescent="0.3">
      <c r="E32" s="91"/>
      <c r="F32" s="91"/>
      <c r="G32" s="195"/>
      <c r="H32" s="195"/>
      <c r="I32" s="195"/>
      <c r="J32" s="91"/>
      <c r="K32" s="88"/>
    </row>
    <row r="33" spans="1:13" x14ac:dyDescent="0.3">
      <c r="B33" s="238"/>
      <c r="C33" s="238"/>
      <c r="E33" s="91"/>
      <c r="F33" s="91"/>
      <c r="G33" s="195"/>
      <c r="H33" s="195"/>
      <c r="I33" s="195"/>
      <c r="J33" s="91"/>
      <c r="K33" s="88"/>
    </row>
    <row r="34" spans="1:13" x14ac:dyDescent="0.3">
      <c r="E34" s="91"/>
      <c r="F34" s="91"/>
      <c r="G34" s="195"/>
      <c r="H34" s="195"/>
      <c r="I34" s="195"/>
      <c r="J34" s="91"/>
      <c r="K34" s="88"/>
    </row>
    <row r="35" spans="1:13" x14ac:dyDescent="0.3">
      <c r="A35" s="196"/>
      <c r="C35" s="197"/>
      <c r="D35" s="196"/>
      <c r="E35" s="214"/>
      <c r="F35" s="214"/>
      <c r="G35" s="214"/>
      <c r="H35" s="214"/>
      <c r="I35" s="214"/>
      <c r="J35" s="214"/>
      <c r="K35" s="110"/>
      <c r="L35" s="196"/>
      <c r="M35" s="196"/>
    </row>
  </sheetData>
  <mergeCells count="20">
    <mergeCell ref="E35:J35"/>
    <mergeCell ref="B33:C33"/>
    <mergeCell ref="E30:J30"/>
    <mergeCell ref="J13:J24"/>
    <mergeCell ref="G8:I8"/>
    <mergeCell ref="G9:G10"/>
    <mergeCell ref="H9:I9"/>
    <mergeCell ref="C8:C10"/>
    <mergeCell ref="D8:D10"/>
    <mergeCell ref="A7:J7"/>
    <mergeCell ref="E8:E10"/>
    <mergeCell ref="F8:F10"/>
    <mergeCell ref="B8:B11"/>
    <mergeCell ref="A2:B2"/>
    <mergeCell ref="A5:J5"/>
    <mergeCell ref="A6:J6"/>
    <mergeCell ref="A3:B3"/>
    <mergeCell ref="A4:B4"/>
    <mergeCell ref="A8:A11"/>
    <mergeCell ref="J8:J11"/>
  </mergeCells>
  <pageMargins left="0.72" right="0.18" top="0.39" bottom="0.75" header="0.3" footer="0.3"/>
  <pageSetup paperSize="9" scale="75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40"/>
  <sheetViews>
    <sheetView tabSelected="1" topLeftCell="A7" zoomScale="55" zoomScaleNormal="55" zoomScaleSheetLayoutView="66" workbookViewId="0">
      <selection activeCell="N41" sqref="N41"/>
    </sheetView>
  </sheetViews>
  <sheetFormatPr defaultRowHeight="15" x14ac:dyDescent="0.25"/>
  <cols>
    <col min="1" max="1" width="9.140625" style="88"/>
    <col min="2" max="2" width="15.85546875" style="127" customWidth="1"/>
    <col min="3" max="3" width="15.85546875" style="267" customWidth="1"/>
    <col min="4" max="18" width="9.140625" style="88"/>
    <col min="19" max="19" width="16" style="98" customWidth="1"/>
    <col min="20" max="21" width="15.42578125" style="98" customWidth="1"/>
    <col min="22" max="22" width="0" style="88" hidden="1" customWidth="1"/>
    <col min="23" max="26" width="9.140625" style="88"/>
    <col min="27" max="31" width="9.140625" style="88" customWidth="1"/>
    <col min="32" max="16384" width="9.140625" style="88"/>
  </cols>
  <sheetData>
    <row r="1" spans="1:29" x14ac:dyDescent="0.25">
      <c r="A1" s="159"/>
    </row>
    <row r="2" spans="1:29" ht="18.75" x14ac:dyDescent="0.3">
      <c r="A2" s="206" t="s">
        <v>54</v>
      </c>
      <c r="B2" s="206"/>
      <c r="C2" s="268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</row>
    <row r="3" spans="1:29" ht="18.75" x14ac:dyDescent="0.3">
      <c r="A3" s="206" t="s">
        <v>42</v>
      </c>
      <c r="B3" s="206"/>
      <c r="C3" s="206"/>
      <c r="D3" s="206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</row>
    <row r="4" spans="1:29" ht="18.75" x14ac:dyDescent="0.3">
      <c r="A4" s="160"/>
      <c r="B4" s="161"/>
      <c r="C4" s="175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</row>
    <row r="5" spans="1:29" ht="17.25" customHeight="1" x14ac:dyDescent="0.25">
      <c r="A5" s="206" t="s">
        <v>103</v>
      </c>
      <c r="B5" s="206"/>
      <c r="C5" s="206"/>
      <c r="D5" s="206"/>
      <c r="E5" s="206"/>
      <c r="F5" s="206"/>
      <c r="G5" s="206"/>
      <c r="H5" s="206"/>
      <c r="I5" s="206"/>
      <c r="J5" s="206"/>
      <c r="K5" s="206"/>
      <c r="L5" s="206"/>
      <c r="M5" s="206"/>
      <c r="N5" s="206"/>
      <c r="O5" s="206"/>
      <c r="P5" s="206"/>
      <c r="Q5" s="206"/>
      <c r="R5" s="206"/>
      <c r="V5" s="162"/>
    </row>
    <row r="6" spans="1:29" ht="18.75" hidden="1" x14ac:dyDescent="0.25">
      <c r="A6" s="212" t="s">
        <v>120</v>
      </c>
      <c r="B6" s="212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V6" s="163"/>
    </row>
    <row r="7" spans="1:29" ht="18.75" x14ac:dyDescent="0.25">
      <c r="A7" s="231" t="str">
        <f>'MAU 01'!A6:Y6</f>
        <v>(Kèm theo Báo cáo  số  245  /UBND-KT ngày  21 /9/2026 của UBND xã Kỳ Văn)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1"/>
      <c r="Q7" s="231"/>
      <c r="R7" s="231"/>
      <c r="V7" s="163"/>
    </row>
    <row r="8" spans="1:29" s="40" customFormat="1" ht="43.5" customHeight="1" x14ac:dyDescent="0.25">
      <c r="A8" s="209" t="s">
        <v>43</v>
      </c>
      <c r="B8" s="209" t="s">
        <v>116</v>
      </c>
      <c r="C8" s="269" t="s">
        <v>1</v>
      </c>
      <c r="D8" s="208" t="s">
        <v>55</v>
      </c>
      <c r="E8" s="208"/>
      <c r="F8" s="208"/>
      <c r="G8" s="208"/>
      <c r="H8" s="208"/>
      <c r="I8" s="208"/>
      <c r="J8" s="208"/>
      <c r="K8" s="208"/>
      <c r="L8" s="208"/>
      <c r="M8" s="208"/>
      <c r="N8" s="208"/>
      <c r="O8" s="208"/>
      <c r="P8" s="208"/>
      <c r="Q8" s="208"/>
      <c r="R8" s="208"/>
      <c r="S8" s="219" t="s">
        <v>109</v>
      </c>
      <c r="T8" s="220"/>
      <c r="U8" s="221"/>
      <c r="V8" s="225" t="s">
        <v>104</v>
      </c>
      <c r="W8" s="42"/>
      <c r="X8" s="42"/>
      <c r="Y8" s="42"/>
      <c r="Z8" s="42"/>
      <c r="AA8" s="42"/>
      <c r="AB8" s="42"/>
      <c r="AC8" s="42"/>
    </row>
    <row r="9" spans="1:29" s="40" customFormat="1" ht="55.5" customHeight="1" x14ac:dyDescent="0.25">
      <c r="A9" s="210"/>
      <c r="B9" s="210"/>
      <c r="C9" s="270"/>
      <c r="D9" s="208" t="s">
        <v>133</v>
      </c>
      <c r="E9" s="208"/>
      <c r="F9" s="208" t="s">
        <v>56</v>
      </c>
      <c r="G9" s="208"/>
      <c r="H9" s="208" t="s">
        <v>57</v>
      </c>
      <c r="I9" s="208"/>
      <c r="J9" s="209" t="s">
        <v>134</v>
      </c>
      <c r="K9" s="209" t="s">
        <v>58</v>
      </c>
      <c r="L9" s="209" t="s">
        <v>59</v>
      </c>
      <c r="M9" s="208" t="s">
        <v>60</v>
      </c>
      <c r="N9" s="208"/>
      <c r="O9" s="209" t="s">
        <v>61</v>
      </c>
      <c r="P9" s="208" t="s">
        <v>62</v>
      </c>
      <c r="Q9" s="208"/>
      <c r="R9" s="209" t="s">
        <v>135</v>
      </c>
      <c r="S9" s="229" t="s">
        <v>108</v>
      </c>
      <c r="T9" s="228" t="s">
        <v>110</v>
      </c>
      <c r="U9" s="228"/>
      <c r="V9" s="226"/>
      <c r="W9" s="42"/>
      <c r="X9" s="42"/>
      <c r="Y9" s="42"/>
      <c r="Z9" s="42"/>
      <c r="AA9" s="42"/>
      <c r="AB9" s="42"/>
      <c r="AC9" s="42"/>
    </row>
    <row r="10" spans="1:29" s="40" customFormat="1" ht="47.25" x14ac:dyDescent="0.25">
      <c r="A10" s="210"/>
      <c r="B10" s="210"/>
      <c r="C10" s="270"/>
      <c r="D10" s="100" t="s">
        <v>136</v>
      </c>
      <c r="E10" s="100" t="s">
        <v>137</v>
      </c>
      <c r="F10" s="100" t="s">
        <v>136</v>
      </c>
      <c r="G10" s="100" t="s">
        <v>137</v>
      </c>
      <c r="H10" s="100" t="s">
        <v>136</v>
      </c>
      <c r="I10" s="100" t="s">
        <v>137</v>
      </c>
      <c r="J10" s="210"/>
      <c r="K10" s="210"/>
      <c r="L10" s="210"/>
      <c r="M10" s="100" t="s">
        <v>63</v>
      </c>
      <c r="N10" s="100" t="s">
        <v>64</v>
      </c>
      <c r="O10" s="210"/>
      <c r="P10" s="100" t="s">
        <v>136</v>
      </c>
      <c r="Q10" s="100" t="s">
        <v>137</v>
      </c>
      <c r="R10" s="210"/>
      <c r="S10" s="229"/>
      <c r="T10" s="112" t="s">
        <v>111</v>
      </c>
      <c r="U10" s="112" t="s">
        <v>112</v>
      </c>
      <c r="V10" s="226"/>
      <c r="W10" s="42"/>
      <c r="X10" s="42"/>
      <c r="Y10" s="42"/>
      <c r="Z10" s="42"/>
      <c r="AA10" s="42"/>
      <c r="AB10" s="42"/>
      <c r="AC10" s="42"/>
    </row>
    <row r="11" spans="1:29" s="40" customFormat="1" ht="15.75" x14ac:dyDescent="0.25">
      <c r="A11" s="211"/>
      <c r="B11" s="211"/>
      <c r="C11" s="146" t="s">
        <v>13</v>
      </c>
      <c r="D11" s="164" t="s">
        <v>65</v>
      </c>
      <c r="E11" s="164" t="s">
        <v>65</v>
      </c>
      <c r="F11" s="164" t="s">
        <v>65</v>
      </c>
      <c r="G11" s="164" t="s">
        <v>65</v>
      </c>
      <c r="H11" s="164" t="s">
        <v>65</v>
      </c>
      <c r="I11" s="164" t="s">
        <v>65</v>
      </c>
      <c r="J11" s="164" t="s">
        <v>65</v>
      </c>
      <c r="K11" s="164" t="s">
        <v>65</v>
      </c>
      <c r="L11" s="164" t="s">
        <v>65</v>
      </c>
      <c r="M11" s="164" t="s">
        <v>65</v>
      </c>
      <c r="N11" s="164" t="s">
        <v>65</v>
      </c>
      <c r="O11" s="164" t="s">
        <v>65</v>
      </c>
      <c r="P11" s="164" t="s">
        <v>65</v>
      </c>
      <c r="Q11" s="164" t="s">
        <v>65</v>
      </c>
      <c r="R11" s="164" t="s">
        <v>66</v>
      </c>
      <c r="S11" s="146" t="s">
        <v>13</v>
      </c>
      <c r="T11" s="146" t="s">
        <v>13</v>
      </c>
      <c r="U11" s="146" t="s">
        <v>13</v>
      </c>
      <c r="V11" s="227"/>
      <c r="W11" s="42"/>
      <c r="X11" s="42"/>
      <c r="Y11" s="42"/>
      <c r="Z11" s="42"/>
      <c r="AA11" s="42"/>
      <c r="AB11" s="42"/>
      <c r="AC11" s="42"/>
    </row>
    <row r="12" spans="1:29" s="151" customFormat="1" ht="15.75" x14ac:dyDescent="0.25">
      <c r="A12" s="147" t="s">
        <v>68</v>
      </c>
      <c r="B12" s="123" t="s">
        <v>16</v>
      </c>
      <c r="C12" s="149" t="s">
        <v>17</v>
      </c>
      <c r="D12" s="107" t="s">
        <v>18</v>
      </c>
      <c r="E12" s="107" t="s">
        <v>19</v>
      </c>
      <c r="F12" s="107" t="s">
        <v>20</v>
      </c>
      <c r="G12" s="107" t="s">
        <v>21</v>
      </c>
      <c r="H12" s="107" t="s">
        <v>22</v>
      </c>
      <c r="I12" s="107" t="s">
        <v>23</v>
      </c>
      <c r="J12" s="107" t="s">
        <v>24</v>
      </c>
      <c r="K12" s="107" t="s">
        <v>25</v>
      </c>
      <c r="L12" s="107" t="s">
        <v>26</v>
      </c>
      <c r="M12" s="107" t="s">
        <v>27</v>
      </c>
      <c r="N12" s="107" t="s">
        <v>28</v>
      </c>
      <c r="O12" s="107" t="s">
        <v>29</v>
      </c>
      <c r="P12" s="107" t="s">
        <v>30</v>
      </c>
      <c r="Q12" s="107" t="s">
        <v>31</v>
      </c>
      <c r="R12" s="107" t="s">
        <v>32</v>
      </c>
      <c r="S12" s="149" t="s">
        <v>33</v>
      </c>
      <c r="T12" s="149" t="s">
        <v>34</v>
      </c>
      <c r="U12" s="149" t="s">
        <v>35</v>
      </c>
      <c r="V12" s="107" t="s">
        <v>36</v>
      </c>
      <c r="W12" s="150"/>
      <c r="X12" s="150"/>
      <c r="Y12" s="150"/>
      <c r="Z12" s="150"/>
      <c r="AA12" s="150"/>
      <c r="AB12" s="150"/>
      <c r="AC12" s="150"/>
    </row>
    <row r="13" spans="1:29" ht="32.25" customHeight="1" x14ac:dyDescent="0.3">
      <c r="A13" s="165">
        <v>1</v>
      </c>
      <c r="B13" s="57" t="s">
        <v>77</v>
      </c>
      <c r="C13" s="271">
        <f>S13*10/3</f>
        <v>46.473333333333329</v>
      </c>
      <c r="D13" s="166">
        <v>27</v>
      </c>
      <c r="E13" s="166">
        <v>246</v>
      </c>
      <c r="F13" s="166">
        <v>0</v>
      </c>
      <c r="G13" s="166">
        <v>0</v>
      </c>
      <c r="H13" s="166">
        <v>0</v>
      </c>
      <c r="I13" s="166">
        <v>0</v>
      </c>
      <c r="J13" s="166">
        <v>0</v>
      </c>
      <c r="K13" s="166">
        <v>0</v>
      </c>
      <c r="L13" s="166">
        <v>0</v>
      </c>
      <c r="M13" s="166">
        <v>0</v>
      </c>
      <c r="N13" s="166">
        <v>0</v>
      </c>
      <c r="O13" s="166">
        <v>0</v>
      </c>
      <c r="P13" s="166">
        <v>0</v>
      </c>
      <c r="Q13" s="166">
        <v>0</v>
      </c>
      <c r="R13" s="166">
        <v>10</v>
      </c>
      <c r="S13" s="103">
        <f t="shared" ref="S13:S29" si="0">D13*0.022+E13*0.038+F13*0.004+G13*0.008+H13*0.55+I13*1+J13*3+K13*3+L13*8+M13*2.2+N13*5+O13*1.7+P13*0.04+Q13*0.06+R13*0.4</f>
        <v>13.941999999999998</v>
      </c>
      <c r="T13" s="103">
        <f>S13*80%</f>
        <v>11.153599999999999</v>
      </c>
      <c r="U13" s="103">
        <f>S13*20%</f>
        <v>2.7883999999999998</v>
      </c>
      <c r="V13" s="246"/>
      <c r="W13" s="167"/>
      <c r="X13" s="167"/>
      <c r="Y13" s="167"/>
      <c r="Z13" s="167"/>
      <c r="AA13" s="167"/>
      <c r="AB13" s="167"/>
      <c r="AC13" s="167"/>
    </row>
    <row r="14" spans="1:29" ht="32.25" customHeight="1" x14ac:dyDescent="0.3">
      <c r="A14" s="165">
        <v>2</v>
      </c>
      <c r="B14" s="57" t="s">
        <v>75</v>
      </c>
      <c r="C14" s="271">
        <f t="shared" ref="C14:C29" si="1">S14*10/3</f>
        <v>6.666666666666667</v>
      </c>
      <c r="D14" s="166">
        <v>0</v>
      </c>
      <c r="E14" s="166">
        <v>0</v>
      </c>
      <c r="F14" s="166">
        <v>0</v>
      </c>
      <c r="G14" s="166">
        <v>0</v>
      </c>
      <c r="H14" s="166">
        <v>0</v>
      </c>
      <c r="I14" s="166">
        <v>0</v>
      </c>
      <c r="J14" s="166">
        <v>0</v>
      </c>
      <c r="K14" s="166">
        <v>0</v>
      </c>
      <c r="L14" s="166">
        <v>0</v>
      </c>
      <c r="M14" s="166">
        <v>0</v>
      </c>
      <c r="N14" s="166">
        <v>0</v>
      </c>
      <c r="O14" s="166">
        <v>0</v>
      </c>
      <c r="P14" s="166">
        <v>0</v>
      </c>
      <c r="Q14" s="166">
        <v>0</v>
      </c>
      <c r="R14" s="166">
        <v>5</v>
      </c>
      <c r="S14" s="103">
        <f t="shared" si="0"/>
        <v>2</v>
      </c>
      <c r="T14" s="103">
        <f t="shared" ref="T14:T29" si="2">S14*80%</f>
        <v>1.6</v>
      </c>
      <c r="U14" s="103">
        <f t="shared" ref="U14:U29" si="3">S14*20%</f>
        <v>0.4</v>
      </c>
      <c r="V14" s="246"/>
      <c r="W14" s="167"/>
      <c r="X14" s="167"/>
      <c r="Y14" s="167"/>
      <c r="Z14" s="167"/>
      <c r="AA14" s="167"/>
      <c r="AB14" s="167"/>
      <c r="AC14" s="167"/>
    </row>
    <row r="15" spans="1:29" ht="32.25" customHeight="1" x14ac:dyDescent="0.3">
      <c r="A15" s="165">
        <v>3</v>
      </c>
      <c r="B15" s="57" t="s">
        <v>76</v>
      </c>
      <c r="C15" s="271">
        <f t="shared" si="1"/>
        <v>16.513333333333332</v>
      </c>
      <c r="D15" s="166">
        <v>87</v>
      </c>
      <c r="E15" s="166">
        <v>80</v>
      </c>
      <c r="F15" s="166">
        <v>0</v>
      </c>
      <c r="G15" s="166">
        <v>0</v>
      </c>
      <c r="H15" s="166">
        <v>0</v>
      </c>
      <c r="I15" s="166">
        <v>0</v>
      </c>
      <c r="J15" s="166">
        <v>0</v>
      </c>
      <c r="K15" s="166">
        <v>0</v>
      </c>
      <c r="L15" s="166">
        <v>0</v>
      </c>
      <c r="M15" s="166">
        <v>0</v>
      </c>
      <c r="N15" s="166">
        <v>0</v>
      </c>
      <c r="O15" s="166">
        <v>0</v>
      </c>
      <c r="P15" s="166">
        <v>0</v>
      </c>
      <c r="Q15" s="166">
        <v>0</v>
      </c>
      <c r="R15" s="166">
        <v>0</v>
      </c>
      <c r="S15" s="103">
        <f t="shared" si="0"/>
        <v>4.9539999999999997</v>
      </c>
      <c r="T15" s="103">
        <f t="shared" si="2"/>
        <v>3.9632000000000001</v>
      </c>
      <c r="U15" s="103">
        <f t="shared" si="3"/>
        <v>0.99080000000000001</v>
      </c>
      <c r="V15" s="246"/>
      <c r="W15" s="167"/>
      <c r="X15" s="167"/>
      <c r="Y15" s="167"/>
      <c r="Z15" s="167"/>
      <c r="AA15" s="167"/>
      <c r="AB15" s="167"/>
      <c r="AC15" s="167"/>
    </row>
    <row r="16" spans="1:29" ht="32.25" customHeight="1" x14ac:dyDescent="0.3">
      <c r="A16" s="165">
        <v>4</v>
      </c>
      <c r="B16" s="57" t="s">
        <v>85</v>
      </c>
      <c r="C16" s="271">
        <f t="shared" si="1"/>
        <v>42.273333333333333</v>
      </c>
      <c r="D16" s="166">
        <v>98</v>
      </c>
      <c r="E16" s="166">
        <v>277</v>
      </c>
      <c r="F16" s="166">
        <v>0</v>
      </c>
      <c r="G16" s="166">
        <v>0</v>
      </c>
      <c r="H16" s="166">
        <v>0</v>
      </c>
      <c r="I16" s="166">
        <v>0</v>
      </c>
      <c r="J16" s="166">
        <v>0</v>
      </c>
      <c r="K16" s="166">
        <v>0</v>
      </c>
      <c r="L16" s="166">
        <v>0</v>
      </c>
      <c r="M16" s="166">
        <v>0</v>
      </c>
      <c r="N16" s="166">
        <v>0</v>
      </c>
      <c r="O16" s="166">
        <v>0</v>
      </c>
      <c r="P16" s="166">
        <v>0</v>
      </c>
      <c r="Q16" s="166">
        <v>0</v>
      </c>
      <c r="R16" s="166">
        <v>0</v>
      </c>
      <c r="S16" s="103">
        <f t="shared" si="0"/>
        <v>12.681999999999999</v>
      </c>
      <c r="T16" s="103">
        <f t="shared" si="2"/>
        <v>10.1456</v>
      </c>
      <c r="U16" s="103">
        <f t="shared" si="3"/>
        <v>2.5364</v>
      </c>
      <c r="V16" s="246"/>
      <c r="W16" s="167"/>
      <c r="X16" s="167"/>
      <c r="Y16" s="167"/>
      <c r="Z16" s="167"/>
      <c r="AA16" s="167"/>
      <c r="AB16" s="167"/>
      <c r="AC16" s="167"/>
    </row>
    <row r="17" spans="1:29" ht="32.25" customHeight="1" x14ac:dyDescent="0.3">
      <c r="A17" s="165">
        <v>5</v>
      </c>
      <c r="B17" s="57" t="s">
        <v>79</v>
      </c>
      <c r="C17" s="271">
        <f t="shared" si="1"/>
        <v>26.153333333333336</v>
      </c>
      <c r="D17" s="166">
        <v>63</v>
      </c>
      <c r="E17" s="166">
        <v>170</v>
      </c>
      <c r="F17" s="166">
        <v>0</v>
      </c>
      <c r="G17" s="166">
        <v>0</v>
      </c>
      <c r="H17" s="166">
        <v>0</v>
      </c>
      <c r="I17" s="166">
        <v>0</v>
      </c>
      <c r="J17" s="166">
        <v>0</v>
      </c>
      <c r="K17" s="166">
        <v>0</v>
      </c>
      <c r="L17" s="166">
        <v>0</v>
      </c>
      <c r="M17" s="166">
        <v>0</v>
      </c>
      <c r="N17" s="166">
        <v>0</v>
      </c>
      <c r="O17" s="166">
        <v>0</v>
      </c>
      <c r="P17" s="166">
        <v>0</v>
      </c>
      <c r="Q17" s="166">
        <v>0</v>
      </c>
      <c r="R17" s="166">
        <v>0</v>
      </c>
      <c r="S17" s="103">
        <f t="shared" si="0"/>
        <v>7.8460000000000001</v>
      </c>
      <c r="T17" s="103">
        <f t="shared" si="2"/>
        <v>6.2768000000000006</v>
      </c>
      <c r="U17" s="103">
        <f t="shared" si="3"/>
        <v>1.5692000000000002</v>
      </c>
      <c r="V17" s="246"/>
      <c r="W17" s="167"/>
      <c r="X17" s="167"/>
      <c r="Y17" s="167"/>
      <c r="Z17" s="167"/>
      <c r="AA17" s="167"/>
      <c r="AB17" s="167"/>
      <c r="AC17" s="167"/>
    </row>
    <row r="18" spans="1:29" ht="32.25" customHeight="1" x14ac:dyDescent="0.3">
      <c r="A18" s="165">
        <v>6</v>
      </c>
      <c r="B18" s="57" t="s">
        <v>91</v>
      </c>
      <c r="C18" s="271">
        <f t="shared" si="1"/>
        <v>91.666666666666671</v>
      </c>
      <c r="D18" s="166">
        <v>300</v>
      </c>
      <c r="E18" s="166">
        <v>550</v>
      </c>
      <c r="F18" s="166">
        <v>0</v>
      </c>
      <c r="G18" s="166">
        <v>0</v>
      </c>
      <c r="H18" s="166">
        <v>0</v>
      </c>
      <c r="I18" s="166">
        <v>0</v>
      </c>
      <c r="J18" s="166">
        <v>0</v>
      </c>
      <c r="K18" s="166">
        <v>0</v>
      </c>
      <c r="L18" s="166">
        <v>0</v>
      </c>
      <c r="M18" s="166">
        <v>0</v>
      </c>
      <c r="N18" s="166">
        <v>0</v>
      </c>
      <c r="O18" s="166">
        <v>0</v>
      </c>
      <c r="P18" s="166">
        <v>0</v>
      </c>
      <c r="Q18" s="166">
        <v>0</v>
      </c>
      <c r="R18" s="166">
        <v>0</v>
      </c>
      <c r="S18" s="103">
        <f t="shared" si="0"/>
        <v>27.5</v>
      </c>
      <c r="T18" s="103">
        <f t="shared" si="2"/>
        <v>22</v>
      </c>
      <c r="U18" s="103">
        <f t="shared" si="3"/>
        <v>5.5</v>
      </c>
      <c r="V18" s="246"/>
      <c r="W18" s="167"/>
      <c r="X18" s="167"/>
      <c r="Y18" s="167"/>
      <c r="Z18" s="167"/>
      <c r="AA18" s="167"/>
      <c r="AB18" s="167"/>
      <c r="AC18" s="167"/>
    </row>
    <row r="19" spans="1:29" ht="32.25" customHeight="1" x14ac:dyDescent="0.3">
      <c r="A19" s="165">
        <v>7</v>
      </c>
      <c r="B19" s="57" t="s">
        <v>89</v>
      </c>
      <c r="C19" s="271">
        <f t="shared" si="1"/>
        <v>38.993333333333332</v>
      </c>
      <c r="D19" s="166">
        <v>74</v>
      </c>
      <c r="E19" s="166">
        <v>265</v>
      </c>
      <c r="F19" s="166">
        <v>0</v>
      </c>
      <c r="G19" s="166">
        <v>0</v>
      </c>
      <c r="H19" s="166">
        <v>0</v>
      </c>
      <c r="I19" s="166">
        <v>0</v>
      </c>
      <c r="J19" s="166">
        <v>0</v>
      </c>
      <c r="K19" s="166">
        <v>0</v>
      </c>
      <c r="L19" s="166">
        <v>0</v>
      </c>
      <c r="M19" s="166">
        <v>0</v>
      </c>
      <c r="N19" s="166">
        <v>0</v>
      </c>
      <c r="O19" s="166">
        <v>0</v>
      </c>
      <c r="P19" s="166">
        <v>0</v>
      </c>
      <c r="Q19" s="166">
        <v>0</v>
      </c>
      <c r="R19" s="166">
        <v>0</v>
      </c>
      <c r="S19" s="103">
        <f t="shared" si="0"/>
        <v>11.698</v>
      </c>
      <c r="T19" s="103">
        <f t="shared" si="2"/>
        <v>9.3584000000000014</v>
      </c>
      <c r="U19" s="103">
        <f t="shared" si="3"/>
        <v>2.3396000000000003</v>
      </c>
      <c r="V19" s="246"/>
      <c r="W19" s="167"/>
      <c r="X19" s="167"/>
      <c r="Y19" s="167"/>
      <c r="Z19" s="167"/>
      <c r="AA19" s="167"/>
      <c r="AB19" s="167"/>
      <c r="AC19" s="167"/>
    </row>
    <row r="20" spans="1:29" ht="32.25" customHeight="1" x14ac:dyDescent="0.3">
      <c r="A20" s="165">
        <v>8</v>
      </c>
      <c r="B20" s="57" t="s">
        <v>86</v>
      </c>
      <c r="C20" s="271">
        <f t="shared" si="1"/>
        <v>34.4</v>
      </c>
      <c r="D20" s="166">
        <v>115</v>
      </c>
      <c r="E20" s="166">
        <v>205</v>
      </c>
      <c r="F20" s="166">
        <v>0</v>
      </c>
      <c r="G20" s="166">
        <v>0</v>
      </c>
      <c r="H20" s="166">
        <v>0</v>
      </c>
      <c r="I20" s="166">
        <v>0</v>
      </c>
      <c r="J20" s="166">
        <v>0</v>
      </c>
      <c r="K20" s="166">
        <v>0</v>
      </c>
      <c r="L20" s="166">
        <v>0</v>
      </c>
      <c r="M20" s="166">
        <v>0</v>
      </c>
      <c r="N20" s="166">
        <v>0</v>
      </c>
      <c r="O20" s="166">
        <v>0</v>
      </c>
      <c r="P20" s="166">
        <v>0</v>
      </c>
      <c r="Q20" s="166">
        <v>0</v>
      </c>
      <c r="R20" s="166">
        <v>0</v>
      </c>
      <c r="S20" s="103">
        <f t="shared" si="0"/>
        <v>10.32</v>
      </c>
      <c r="T20" s="103">
        <f t="shared" si="2"/>
        <v>8.2560000000000002</v>
      </c>
      <c r="U20" s="103">
        <f t="shared" si="3"/>
        <v>2.0640000000000001</v>
      </c>
      <c r="V20" s="246"/>
      <c r="W20" s="167"/>
      <c r="X20" s="167"/>
      <c r="Y20" s="167"/>
      <c r="Z20" s="167"/>
      <c r="AA20" s="167"/>
      <c r="AB20" s="167"/>
      <c r="AC20" s="167"/>
    </row>
    <row r="21" spans="1:29" ht="32.25" customHeight="1" x14ac:dyDescent="0.3">
      <c r="A21" s="165">
        <v>9</v>
      </c>
      <c r="B21" s="57" t="s">
        <v>93</v>
      </c>
      <c r="C21" s="271">
        <f t="shared" si="1"/>
        <v>229.56666666666663</v>
      </c>
      <c r="D21" s="166">
        <v>520</v>
      </c>
      <c r="E21" s="166">
        <v>1505</v>
      </c>
      <c r="F21" s="166">
        <v>0</v>
      </c>
      <c r="G21" s="166">
        <v>30</v>
      </c>
      <c r="H21" s="166">
        <v>0</v>
      </c>
      <c r="I21" s="166">
        <v>0</v>
      </c>
      <c r="J21" s="166">
        <v>0</v>
      </c>
      <c r="K21" s="166">
        <v>0</v>
      </c>
      <c r="L21" s="166">
        <v>0</v>
      </c>
      <c r="M21" s="166">
        <v>0</v>
      </c>
      <c r="N21" s="166">
        <v>0</v>
      </c>
      <c r="O21" s="166">
        <v>0</v>
      </c>
      <c r="P21" s="166">
        <v>0</v>
      </c>
      <c r="Q21" s="166">
        <v>0</v>
      </c>
      <c r="R21" s="166">
        <v>0</v>
      </c>
      <c r="S21" s="103">
        <f t="shared" si="0"/>
        <v>68.86999999999999</v>
      </c>
      <c r="T21" s="103">
        <f t="shared" si="2"/>
        <v>55.095999999999997</v>
      </c>
      <c r="U21" s="103">
        <f t="shared" si="3"/>
        <v>13.773999999999999</v>
      </c>
      <c r="V21" s="246"/>
      <c r="W21" s="167"/>
      <c r="X21" s="167"/>
      <c r="Y21" s="167"/>
      <c r="Z21" s="167"/>
      <c r="AA21" s="167"/>
      <c r="AB21" s="167"/>
      <c r="AC21" s="167"/>
    </row>
    <row r="22" spans="1:29" ht="32.25" customHeight="1" x14ac:dyDescent="0.3">
      <c r="A22" s="165">
        <v>10</v>
      </c>
      <c r="B22" s="57" t="s">
        <v>105</v>
      </c>
      <c r="C22" s="271">
        <f t="shared" si="1"/>
        <v>101.75333333333333</v>
      </c>
      <c r="D22" s="166">
        <v>23</v>
      </c>
      <c r="E22" s="166">
        <v>790</v>
      </c>
      <c r="F22" s="166">
        <v>0</v>
      </c>
      <c r="G22" s="166">
        <v>0</v>
      </c>
      <c r="H22" s="166">
        <v>0</v>
      </c>
      <c r="I22" s="166">
        <v>0</v>
      </c>
      <c r="J22" s="166">
        <v>0</v>
      </c>
      <c r="K22" s="166">
        <v>0</v>
      </c>
      <c r="L22" s="166">
        <v>0</v>
      </c>
      <c r="M22" s="166">
        <v>0</v>
      </c>
      <c r="N22" s="166">
        <v>0</v>
      </c>
      <c r="O22" s="166">
        <v>0</v>
      </c>
      <c r="P22" s="166">
        <v>0</v>
      </c>
      <c r="Q22" s="166">
        <v>0</v>
      </c>
      <c r="R22" s="166">
        <v>0</v>
      </c>
      <c r="S22" s="103">
        <f t="shared" si="0"/>
        <v>30.526</v>
      </c>
      <c r="T22" s="103">
        <f t="shared" si="2"/>
        <v>24.4208</v>
      </c>
      <c r="U22" s="103">
        <f t="shared" si="3"/>
        <v>6.1052</v>
      </c>
      <c r="V22" s="246"/>
      <c r="W22" s="167"/>
      <c r="X22" s="167"/>
      <c r="Y22" s="167"/>
      <c r="Z22" s="167"/>
      <c r="AA22" s="167"/>
      <c r="AB22" s="167"/>
      <c r="AC22" s="167"/>
    </row>
    <row r="23" spans="1:29" ht="32.25" customHeight="1" x14ac:dyDescent="0.3">
      <c r="A23" s="165">
        <v>11</v>
      </c>
      <c r="B23" s="57" t="s">
        <v>92</v>
      </c>
      <c r="C23" s="271">
        <f t="shared" si="1"/>
        <v>82.75333333333333</v>
      </c>
      <c r="D23" s="166">
        <v>308</v>
      </c>
      <c r="E23" s="166">
        <v>475</v>
      </c>
      <c r="F23" s="166">
        <v>0</v>
      </c>
      <c r="G23" s="166">
        <v>0</v>
      </c>
      <c r="H23" s="166">
        <v>0</v>
      </c>
      <c r="I23" s="166">
        <v>0</v>
      </c>
      <c r="J23" s="166">
        <v>0</v>
      </c>
      <c r="K23" s="166">
        <v>0</v>
      </c>
      <c r="L23" s="166">
        <v>0</v>
      </c>
      <c r="M23" s="166">
        <v>0</v>
      </c>
      <c r="N23" s="166">
        <v>0</v>
      </c>
      <c r="O23" s="166">
        <v>0</v>
      </c>
      <c r="P23" s="166">
        <v>0</v>
      </c>
      <c r="Q23" s="166">
        <v>0</v>
      </c>
      <c r="R23" s="166">
        <v>0</v>
      </c>
      <c r="S23" s="103">
        <f t="shared" si="0"/>
        <v>24.826000000000001</v>
      </c>
      <c r="T23" s="103">
        <f t="shared" si="2"/>
        <v>19.860800000000001</v>
      </c>
      <c r="U23" s="103">
        <f t="shared" si="3"/>
        <v>4.9652000000000003</v>
      </c>
      <c r="V23" s="246"/>
      <c r="W23" s="167"/>
      <c r="X23" s="167"/>
      <c r="Y23" s="167"/>
      <c r="Z23" s="167"/>
      <c r="AA23" s="167"/>
      <c r="AB23" s="167"/>
      <c r="AC23" s="167"/>
    </row>
    <row r="24" spans="1:29" ht="32.25" customHeight="1" x14ac:dyDescent="0.3">
      <c r="A24" s="165">
        <v>12</v>
      </c>
      <c r="B24" s="57" t="s">
        <v>83</v>
      </c>
      <c r="C24" s="271">
        <f t="shared" si="1"/>
        <v>21.533333333333331</v>
      </c>
      <c r="D24" s="166">
        <v>0</v>
      </c>
      <c r="E24" s="166">
        <v>170</v>
      </c>
      <c r="F24" s="166">
        <v>0</v>
      </c>
      <c r="G24" s="166">
        <v>0</v>
      </c>
      <c r="H24" s="166">
        <v>0</v>
      </c>
      <c r="I24" s="166">
        <v>0</v>
      </c>
      <c r="J24" s="166">
        <v>0</v>
      </c>
      <c r="K24" s="166">
        <v>0</v>
      </c>
      <c r="L24" s="166">
        <v>0</v>
      </c>
      <c r="M24" s="166">
        <v>0</v>
      </c>
      <c r="N24" s="166">
        <v>0</v>
      </c>
      <c r="O24" s="166">
        <v>0</v>
      </c>
      <c r="P24" s="166">
        <v>0</v>
      </c>
      <c r="Q24" s="166">
        <v>0</v>
      </c>
      <c r="R24" s="166">
        <v>0</v>
      </c>
      <c r="S24" s="103">
        <f t="shared" si="0"/>
        <v>6.46</v>
      </c>
      <c r="T24" s="103">
        <f t="shared" si="2"/>
        <v>5.1680000000000001</v>
      </c>
      <c r="U24" s="103">
        <f t="shared" si="3"/>
        <v>1.292</v>
      </c>
      <c r="V24" s="246"/>
      <c r="W24" s="167"/>
      <c r="X24" s="167"/>
      <c r="Y24" s="167"/>
      <c r="Z24" s="167"/>
      <c r="AA24" s="167"/>
      <c r="AB24" s="167"/>
      <c r="AC24" s="167"/>
    </row>
    <row r="25" spans="1:29" ht="32.25" customHeight="1" x14ac:dyDescent="0.3">
      <c r="A25" s="165">
        <v>13</v>
      </c>
      <c r="B25" s="57" t="s">
        <v>82</v>
      </c>
      <c r="C25" s="271">
        <f t="shared" si="1"/>
        <v>44.699999999999996</v>
      </c>
      <c r="D25" s="166">
        <v>50</v>
      </c>
      <c r="E25" s="166">
        <v>245</v>
      </c>
      <c r="F25" s="166">
        <v>0</v>
      </c>
      <c r="G25" s="166">
        <v>0</v>
      </c>
      <c r="H25" s="166">
        <v>0</v>
      </c>
      <c r="I25" s="166">
        <v>3</v>
      </c>
      <c r="J25" s="166">
        <v>0</v>
      </c>
      <c r="K25" s="166">
        <v>0</v>
      </c>
      <c r="L25" s="166">
        <v>0</v>
      </c>
      <c r="M25" s="166">
        <v>0</v>
      </c>
      <c r="N25" s="166">
        <v>0</v>
      </c>
      <c r="O25" s="166">
        <v>0</v>
      </c>
      <c r="P25" s="166">
        <v>0</v>
      </c>
      <c r="Q25" s="166">
        <v>0</v>
      </c>
      <c r="R25" s="166">
        <v>0</v>
      </c>
      <c r="S25" s="103">
        <f t="shared" si="0"/>
        <v>13.41</v>
      </c>
      <c r="T25" s="103">
        <f t="shared" si="2"/>
        <v>10.728000000000002</v>
      </c>
      <c r="U25" s="103">
        <f t="shared" si="3"/>
        <v>2.6820000000000004</v>
      </c>
      <c r="V25" s="246"/>
      <c r="W25" s="167"/>
      <c r="X25" s="167"/>
      <c r="Y25" s="167"/>
      <c r="Z25" s="167"/>
      <c r="AA25" s="167"/>
      <c r="AB25" s="167"/>
      <c r="AC25" s="167"/>
    </row>
    <row r="26" spans="1:29" ht="32.25" customHeight="1" x14ac:dyDescent="0.3">
      <c r="A26" s="165">
        <v>14</v>
      </c>
      <c r="B26" s="57" t="s">
        <v>80</v>
      </c>
      <c r="C26" s="271">
        <f t="shared" si="1"/>
        <v>57.93333333333333</v>
      </c>
      <c r="D26" s="166">
        <v>239</v>
      </c>
      <c r="E26" s="166">
        <v>319</v>
      </c>
      <c r="F26" s="166">
        <v>0</v>
      </c>
      <c r="G26" s="166">
        <v>0</v>
      </c>
      <c r="H26" s="166">
        <v>0</v>
      </c>
      <c r="I26" s="166">
        <v>0</v>
      </c>
      <c r="J26" s="166">
        <v>0</v>
      </c>
      <c r="K26" s="166">
        <v>0</v>
      </c>
      <c r="L26" s="166">
        <v>0</v>
      </c>
      <c r="M26" s="166">
        <v>0</v>
      </c>
      <c r="N26" s="166">
        <v>0</v>
      </c>
      <c r="O26" s="166">
        <v>0</v>
      </c>
      <c r="P26" s="166">
        <v>0</v>
      </c>
      <c r="Q26" s="166">
        <v>0</v>
      </c>
      <c r="R26" s="166">
        <v>0</v>
      </c>
      <c r="S26" s="103">
        <f t="shared" si="0"/>
        <v>17.38</v>
      </c>
      <c r="T26" s="103">
        <f t="shared" si="2"/>
        <v>13.904</v>
      </c>
      <c r="U26" s="103">
        <f t="shared" si="3"/>
        <v>3.476</v>
      </c>
      <c r="V26" s="246"/>
      <c r="W26" s="167"/>
      <c r="X26" s="167"/>
      <c r="Y26" s="167"/>
      <c r="Z26" s="167"/>
      <c r="AA26" s="167"/>
      <c r="AB26" s="167"/>
      <c r="AC26" s="167"/>
    </row>
    <row r="27" spans="1:29" ht="32.25" customHeight="1" x14ac:dyDescent="0.3">
      <c r="A27" s="165">
        <v>15</v>
      </c>
      <c r="B27" s="57" t="s">
        <v>88</v>
      </c>
      <c r="C27" s="271">
        <f t="shared" si="1"/>
        <v>22</v>
      </c>
      <c r="D27" s="166">
        <v>300</v>
      </c>
      <c r="E27" s="166">
        <v>0</v>
      </c>
      <c r="F27" s="166">
        <v>0</v>
      </c>
      <c r="G27" s="166">
        <v>0</v>
      </c>
      <c r="H27" s="166">
        <v>0</v>
      </c>
      <c r="I27" s="166">
        <v>0</v>
      </c>
      <c r="J27" s="166">
        <v>0</v>
      </c>
      <c r="K27" s="166">
        <v>0</v>
      </c>
      <c r="L27" s="166">
        <v>0</v>
      </c>
      <c r="M27" s="166">
        <v>0</v>
      </c>
      <c r="N27" s="166">
        <v>0</v>
      </c>
      <c r="O27" s="166">
        <v>0</v>
      </c>
      <c r="P27" s="166">
        <v>0</v>
      </c>
      <c r="Q27" s="166">
        <v>0</v>
      </c>
      <c r="R27" s="166">
        <v>0</v>
      </c>
      <c r="S27" s="103">
        <f t="shared" si="0"/>
        <v>6.6</v>
      </c>
      <c r="T27" s="103">
        <f t="shared" si="2"/>
        <v>5.28</v>
      </c>
      <c r="U27" s="103">
        <f t="shared" si="3"/>
        <v>1.32</v>
      </c>
      <c r="V27" s="246"/>
      <c r="W27" s="167"/>
      <c r="X27" s="167"/>
      <c r="Y27" s="167"/>
      <c r="Z27" s="167"/>
      <c r="AA27" s="167"/>
      <c r="AB27" s="167"/>
      <c r="AC27" s="167"/>
    </row>
    <row r="28" spans="1:29" ht="32.25" customHeight="1" x14ac:dyDescent="0.3">
      <c r="A28" s="165">
        <v>16</v>
      </c>
      <c r="B28" s="57" t="s">
        <v>81</v>
      </c>
      <c r="C28" s="271">
        <f t="shared" si="1"/>
        <v>38.68</v>
      </c>
      <c r="D28" s="166">
        <v>277</v>
      </c>
      <c r="E28" s="166">
        <v>145</v>
      </c>
      <c r="F28" s="166">
        <v>0</v>
      </c>
      <c r="G28" s="166">
        <v>0</v>
      </c>
      <c r="H28" s="166">
        <v>0</v>
      </c>
      <c r="I28" s="166">
        <v>0</v>
      </c>
      <c r="J28" s="166">
        <v>0</v>
      </c>
      <c r="K28" s="166">
        <v>0</v>
      </c>
      <c r="L28" s="166">
        <v>0</v>
      </c>
      <c r="M28" s="166">
        <v>0</v>
      </c>
      <c r="N28" s="166">
        <v>0</v>
      </c>
      <c r="O28" s="166">
        <v>0</v>
      </c>
      <c r="P28" s="166">
        <v>0</v>
      </c>
      <c r="Q28" s="166">
        <v>0</v>
      </c>
      <c r="R28" s="166">
        <v>0</v>
      </c>
      <c r="S28" s="103">
        <f t="shared" si="0"/>
        <v>11.603999999999999</v>
      </c>
      <c r="T28" s="103">
        <f t="shared" si="2"/>
        <v>9.283199999999999</v>
      </c>
      <c r="U28" s="103">
        <f t="shared" si="3"/>
        <v>2.3207999999999998</v>
      </c>
      <c r="V28" s="246"/>
      <c r="W28" s="167"/>
      <c r="X28" s="167"/>
      <c r="Y28" s="167"/>
      <c r="Z28" s="167"/>
      <c r="AA28" s="167"/>
      <c r="AB28" s="167"/>
      <c r="AC28" s="167"/>
    </row>
    <row r="29" spans="1:29" ht="32.25" customHeight="1" x14ac:dyDescent="0.3">
      <c r="A29" s="165">
        <v>17</v>
      </c>
      <c r="B29" s="57" t="s">
        <v>78</v>
      </c>
      <c r="C29" s="271">
        <f t="shared" si="1"/>
        <v>38.906666666666666</v>
      </c>
      <c r="D29" s="166">
        <v>135</v>
      </c>
      <c r="E29" s="166">
        <v>229</v>
      </c>
      <c r="F29" s="166">
        <v>0</v>
      </c>
      <c r="G29" s="166">
        <v>0</v>
      </c>
      <c r="H29" s="166">
        <v>0</v>
      </c>
      <c r="I29" s="166">
        <v>0</v>
      </c>
      <c r="J29" s="166">
        <v>0</v>
      </c>
      <c r="K29" s="166">
        <v>0</v>
      </c>
      <c r="L29" s="166">
        <v>0</v>
      </c>
      <c r="M29" s="166">
        <v>0</v>
      </c>
      <c r="N29" s="166">
        <v>0</v>
      </c>
      <c r="O29" s="166">
        <v>0</v>
      </c>
      <c r="P29" s="166">
        <v>0</v>
      </c>
      <c r="Q29" s="166">
        <v>0</v>
      </c>
      <c r="R29" s="166">
        <v>0</v>
      </c>
      <c r="S29" s="103">
        <f t="shared" si="0"/>
        <v>11.672000000000001</v>
      </c>
      <c r="T29" s="103">
        <f t="shared" si="2"/>
        <v>9.3376000000000001</v>
      </c>
      <c r="U29" s="103">
        <f t="shared" si="3"/>
        <v>2.3344</v>
      </c>
      <c r="V29" s="246"/>
      <c r="W29" s="167"/>
      <c r="X29" s="167"/>
      <c r="Y29" s="167"/>
      <c r="Z29" s="167"/>
      <c r="AA29" s="167"/>
      <c r="AB29" s="167"/>
      <c r="AC29" s="167"/>
    </row>
    <row r="30" spans="1:29" s="171" customFormat="1" ht="32.25" customHeight="1" x14ac:dyDescent="0.2">
      <c r="A30" s="168"/>
      <c r="B30" s="169" t="s">
        <v>15</v>
      </c>
      <c r="C30" s="154">
        <f t="shared" ref="C30:S30" si="4">SUM(C13:C29)</f>
        <v>940.96666666666647</v>
      </c>
      <c r="D30" s="102">
        <f t="shared" si="4"/>
        <v>2616</v>
      </c>
      <c r="E30" s="102">
        <f t="shared" si="4"/>
        <v>5671</v>
      </c>
      <c r="F30" s="102">
        <f t="shared" si="4"/>
        <v>0</v>
      </c>
      <c r="G30" s="102">
        <f t="shared" si="4"/>
        <v>30</v>
      </c>
      <c r="H30" s="102">
        <f t="shared" si="4"/>
        <v>0</v>
      </c>
      <c r="I30" s="102">
        <f t="shared" si="4"/>
        <v>3</v>
      </c>
      <c r="J30" s="102">
        <f t="shared" si="4"/>
        <v>0</v>
      </c>
      <c r="K30" s="102">
        <f t="shared" si="4"/>
        <v>0</v>
      </c>
      <c r="L30" s="102">
        <f t="shared" si="4"/>
        <v>0</v>
      </c>
      <c r="M30" s="102">
        <f t="shared" si="4"/>
        <v>0</v>
      </c>
      <c r="N30" s="102">
        <f t="shared" si="4"/>
        <v>0</v>
      </c>
      <c r="O30" s="102">
        <f t="shared" si="4"/>
        <v>0</v>
      </c>
      <c r="P30" s="102">
        <f t="shared" si="4"/>
        <v>0</v>
      </c>
      <c r="Q30" s="102">
        <f t="shared" si="4"/>
        <v>0</v>
      </c>
      <c r="R30" s="102">
        <f t="shared" si="4"/>
        <v>15</v>
      </c>
      <c r="S30" s="154">
        <f t="shared" si="4"/>
        <v>282.28999999999996</v>
      </c>
      <c r="T30" s="154">
        <f t="shared" ref="T30:U30" si="5">SUM(T13:T29)</f>
        <v>225.83200000000002</v>
      </c>
      <c r="U30" s="154">
        <f t="shared" si="5"/>
        <v>56.458000000000006</v>
      </c>
      <c r="V30" s="168"/>
      <c r="W30" s="170"/>
      <c r="X30" s="170"/>
      <c r="Y30" s="170"/>
      <c r="Z30" s="170"/>
      <c r="AA30" s="170"/>
      <c r="AB30" s="170"/>
      <c r="AC30" s="170"/>
    </row>
    <row r="31" spans="1:29" x14ac:dyDescent="0.25">
      <c r="C31" s="306"/>
      <c r="D31" s="306"/>
      <c r="E31" s="306"/>
      <c r="F31" s="306"/>
      <c r="R31" s="277"/>
      <c r="S31" s="273"/>
      <c r="T31" s="273"/>
      <c r="U31" s="273"/>
      <c r="V31" s="277"/>
      <c r="W31" s="277"/>
    </row>
    <row r="32" spans="1:29" ht="32.25" customHeight="1" x14ac:dyDescent="0.3">
      <c r="B32" s="128"/>
      <c r="C32" s="307"/>
      <c r="D32" s="307"/>
      <c r="E32" s="307"/>
      <c r="F32" s="307"/>
      <c r="J32" s="109"/>
      <c r="K32" s="109"/>
      <c r="L32" s="109"/>
      <c r="M32" s="109"/>
      <c r="N32" s="109"/>
      <c r="O32" s="108" t="s">
        <v>119</v>
      </c>
      <c r="P32" s="108"/>
      <c r="Q32" s="108"/>
      <c r="R32" s="277"/>
      <c r="S32" s="273"/>
      <c r="T32" s="273"/>
      <c r="U32" s="273"/>
      <c r="V32" s="277"/>
      <c r="W32" s="277"/>
    </row>
    <row r="33" spans="3:28" ht="23.25" x14ac:dyDescent="0.35">
      <c r="J33" s="110"/>
      <c r="K33" s="110"/>
      <c r="L33" s="110"/>
      <c r="M33" s="110"/>
      <c r="N33" s="110"/>
      <c r="R33" s="277"/>
      <c r="S33" s="203">
        <v>350.29399999999998</v>
      </c>
      <c r="T33" s="273"/>
      <c r="U33" s="273"/>
      <c r="V33" s="277"/>
      <c r="W33" s="277"/>
    </row>
    <row r="34" spans="3:28" ht="18.75" x14ac:dyDescent="0.3">
      <c r="J34" s="110"/>
      <c r="K34" s="110"/>
      <c r="L34" s="110"/>
      <c r="M34" s="110"/>
      <c r="N34" s="110"/>
      <c r="R34" s="277"/>
      <c r="S34" s="204">
        <f>S33-S30</f>
        <v>68.004000000000019</v>
      </c>
      <c r="T34" s="273"/>
      <c r="U34" s="273"/>
      <c r="V34" s="277"/>
      <c r="W34" s="277"/>
    </row>
    <row r="35" spans="3:28" ht="18.75" x14ac:dyDescent="0.3">
      <c r="J35" s="110"/>
      <c r="K35" s="110"/>
      <c r="L35" s="110"/>
      <c r="M35" s="110"/>
      <c r="N35" s="110"/>
      <c r="R35" s="277"/>
      <c r="S35" s="204">
        <f>S34+'MAU 03'!H26+'MAU 02'!O32+'MAU 01'!AB39</f>
        <v>51597.476769893845</v>
      </c>
      <c r="T35" s="273"/>
      <c r="U35" s="273"/>
      <c r="V35" s="277"/>
      <c r="W35" s="277"/>
    </row>
    <row r="36" spans="3:28" x14ac:dyDescent="0.25">
      <c r="R36" s="277"/>
      <c r="S36" s="273"/>
      <c r="T36" s="273"/>
      <c r="U36" s="273"/>
      <c r="V36" s="277"/>
      <c r="W36" s="277"/>
    </row>
    <row r="37" spans="3:28" x14ac:dyDescent="0.25">
      <c r="R37" s="277"/>
      <c r="S37" s="273"/>
      <c r="T37" s="273"/>
      <c r="U37" s="273"/>
      <c r="V37" s="277"/>
      <c r="W37" s="277"/>
    </row>
    <row r="38" spans="3:28" x14ac:dyDescent="0.25">
      <c r="C38" s="195"/>
      <c r="D38" s="91"/>
      <c r="K38" s="91"/>
      <c r="L38" s="91"/>
      <c r="M38" s="91"/>
      <c r="R38" s="277"/>
      <c r="S38" s="273"/>
      <c r="T38" s="273"/>
      <c r="U38" s="273"/>
      <c r="V38" s="277"/>
      <c r="W38" s="277"/>
    </row>
    <row r="39" spans="3:28" ht="36.75" customHeight="1" x14ac:dyDescent="0.25">
      <c r="R39" s="277"/>
      <c r="S39" s="273"/>
      <c r="T39" s="273"/>
      <c r="U39" s="273"/>
      <c r="V39" s="277"/>
      <c r="W39" s="277"/>
      <c r="AB39" s="88">
        <v>5832.5950038095225</v>
      </c>
    </row>
    <row r="40" spans="3:28" ht="18.75" x14ac:dyDescent="0.3">
      <c r="J40" s="214"/>
      <c r="K40" s="214"/>
      <c r="L40" s="214"/>
      <c r="M40" s="214"/>
      <c r="N40" s="214"/>
      <c r="AB40" s="88">
        <f>AB39-Z33</f>
        <v>5832.5950038095225</v>
      </c>
    </row>
  </sheetData>
  <mergeCells count="25">
    <mergeCell ref="A2:B2"/>
    <mergeCell ref="A5:R5"/>
    <mergeCell ref="A6:R6"/>
    <mergeCell ref="A3:D3"/>
    <mergeCell ref="J40:N40"/>
    <mergeCell ref="O9:O10"/>
    <mergeCell ref="R9:R10"/>
    <mergeCell ref="P9:Q9"/>
    <mergeCell ref="M9:N9"/>
    <mergeCell ref="V13:V29"/>
    <mergeCell ref="A7:R7"/>
    <mergeCell ref="B8:B11"/>
    <mergeCell ref="V8:V11"/>
    <mergeCell ref="A8:A11"/>
    <mergeCell ref="J9:J10"/>
    <mergeCell ref="K9:K10"/>
    <mergeCell ref="L9:L10"/>
    <mergeCell ref="D8:R8"/>
    <mergeCell ref="D9:E9"/>
    <mergeCell ref="F9:G9"/>
    <mergeCell ref="H9:I9"/>
    <mergeCell ref="C8:C10"/>
    <mergeCell ref="S8:U8"/>
    <mergeCell ref="S9:S10"/>
    <mergeCell ref="T9:U9"/>
  </mergeCells>
  <pageMargins left="0.8" right="0.31" top="0.46" bottom="0.39" header="0.3" footer="0.3"/>
  <pageSetup paperSize="9" scale="6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0" sqref="I20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Z43"/>
  <sheetViews>
    <sheetView topLeftCell="A16" workbookViewId="0">
      <selection activeCell="G35" sqref="G35"/>
    </sheetView>
  </sheetViews>
  <sheetFormatPr defaultRowHeight="15" x14ac:dyDescent="0.25"/>
  <cols>
    <col min="1" max="1" width="6.140625" style="38" customWidth="1"/>
    <col min="2" max="2" width="14.42578125" style="60" customWidth="1"/>
    <col min="3" max="3" width="14.42578125" style="5" customWidth="1"/>
    <col min="4" max="4" width="17.7109375" style="10" hidden="1" customWidth="1"/>
    <col min="5" max="5" width="14" style="5" bestFit="1" customWidth="1"/>
    <col min="6" max="6" width="13.85546875" style="5" customWidth="1"/>
    <col min="7" max="9" width="9.28515625" style="5" bestFit="1" customWidth="1"/>
    <col min="10" max="10" width="12.85546875" style="5" customWidth="1"/>
    <col min="11" max="11" width="11.42578125" style="5" customWidth="1"/>
    <col min="12" max="14" width="9.28515625" style="5" bestFit="1" customWidth="1"/>
    <col min="15" max="15" width="16.42578125" style="21" customWidth="1"/>
    <col min="16" max="16384" width="9.140625" style="5"/>
  </cols>
  <sheetData>
    <row r="1" spans="1:26" s="2" customFormat="1" ht="18.75" x14ac:dyDescent="0.3">
      <c r="A1" s="248" t="s">
        <v>50</v>
      </c>
      <c r="B1" s="248"/>
      <c r="C1" s="22"/>
      <c r="D1" s="1"/>
      <c r="O1" s="3"/>
    </row>
    <row r="2" spans="1:26" s="2" customFormat="1" ht="20.25" customHeight="1" x14ac:dyDescent="0.3">
      <c r="A2" s="249" t="s">
        <v>42</v>
      </c>
      <c r="B2" s="249"/>
      <c r="C2" s="249"/>
      <c r="D2" s="249"/>
      <c r="E2" s="249"/>
      <c r="O2" s="3"/>
    </row>
    <row r="3" spans="1:26" s="2" customFormat="1" ht="18.75" x14ac:dyDescent="0.3">
      <c r="A3" s="250"/>
      <c r="B3" s="249"/>
      <c r="C3" s="249"/>
      <c r="D3" s="249"/>
      <c r="E3" s="249"/>
      <c r="O3" s="3"/>
    </row>
    <row r="4" spans="1:26" s="2" customFormat="1" ht="18.75" x14ac:dyDescent="0.3">
      <c r="A4" s="250" t="s">
        <v>98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</row>
    <row r="5" spans="1:26" s="2" customFormat="1" ht="18.75" x14ac:dyDescent="0.3">
      <c r="A5" s="251">
        <f>'MAU 01'!A5:X5</f>
        <v>0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4"/>
      <c r="R5" s="4"/>
      <c r="S5" s="4"/>
      <c r="T5" s="4"/>
      <c r="U5" s="4"/>
      <c r="V5" s="4"/>
      <c r="W5" s="4"/>
      <c r="X5" s="4"/>
    </row>
    <row r="6" spans="1:26" s="2" customFormat="1" ht="21" customHeight="1" x14ac:dyDescent="0.3">
      <c r="A6" s="247" t="str">
        <f>'MAU 01'!A6:Y6</f>
        <v>(Kèm theo Báo cáo  số  245  /UBND-KT ngày  21 /9/2026 của UBND xã Kỳ Văn)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25" customFormat="1" ht="30.75" customHeight="1" x14ac:dyDescent="0.25">
      <c r="A7" s="252" t="s">
        <v>43</v>
      </c>
      <c r="B7" s="255" t="s">
        <v>40</v>
      </c>
      <c r="C7" s="258" t="s">
        <v>1</v>
      </c>
      <c r="D7" s="258" t="s">
        <v>1</v>
      </c>
      <c r="E7" s="260" t="s">
        <v>44</v>
      </c>
      <c r="F7" s="260"/>
      <c r="G7" s="260"/>
      <c r="H7" s="260"/>
      <c r="I7" s="260"/>
      <c r="J7" s="260" t="s">
        <v>45</v>
      </c>
      <c r="K7" s="260"/>
      <c r="L7" s="260"/>
      <c r="M7" s="260"/>
      <c r="N7" s="260"/>
      <c r="O7" s="263" t="s">
        <v>73</v>
      </c>
      <c r="P7" s="252" t="s">
        <v>70</v>
      </c>
      <c r="Q7" s="24"/>
      <c r="R7" s="24"/>
      <c r="S7" s="24"/>
      <c r="T7" s="24"/>
      <c r="U7" s="24"/>
      <c r="V7" s="24"/>
      <c r="W7" s="24"/>
      <c r="X7" s="24"/>
      <c r="Y7" s="24"/>
    </row>
    <row r="8" spans="1:26" s="25" customFormat="1" ht="60.75" customHeight="1" x14ac:dyDescent="0.25">
      <c r="A8" s="253"/>
      <c r="B8" s="256"/>
      <c r="C8" s="259"/>
      <c r="D8" s="259"/>
      <c r="E8" s="252" t="s">
        <v>46</v>
      </c>
      <c r="F8" s="252" t="s">
        <v>99</v>
      </c>
      <c r="G8" s="252" t="s">
        <v>47</v>
      </c>
      <c r="H8" s="260" t="s">
        <v>48</v>
      </c>
      <c r="I8" s="260"/>
      <c r="J8" s="252" t="s">
        <v>46</v>
      </c>
      <c r="K8" s="252" t="s">
        <v>99</v>
      </c>
      <c r="L8" s="252" t="s">
        <v>47</v>
      </c>
      <c r="M8" s="260" t="s">
        <v>48</v>
      </c>
      <c r="N8" s="260"/>
      <c r="O8" s="264"/>
      <c r="P8" s="253"/>
      <c r="Q8" s="24"/>
      <c r="R8" s="24"/>
      <c r="S8" s="24"/>
      <c r="T8" s="24"/>
      <c r="U8" s="24"/>
      <c r="V8" s="24"/>
      <c r="W8" s="24"/>
      <c r="X8" s="24"/>
      <c r="Y8" s="24"/>
    </row>
    <row r="9" spans="1:26" s="25" customFormat="1" ht="177" customHeight="1" x14ac:dyDescent="0.25">
      <c r="A9" s="253"/>
      <c r="B9" s="256"/>
      <c r="C9" s="259"/>
      <c r="D9" s="259"/>
      <c r="E9" s="253"/>
      <c r="F9" s="253"/>
      <c r="G9" s="253"/>
      <c r="H9" s="26" t="s">
        <v>49</v>
      </c>
      <c r="I9" s="26" t="s">
        <v>100</v>
      </c>
      <c r="J9" s="253"/>
      <c r="K9" s="253"/>
      <c r="L9" s="253"/>
      <c r="M9" s="26" t="s">
        <v>49</v>
      </c>
      <c r="N9" s="26" t="s">
        <v>101</v>
      </c>
      <c r="O9" s="264"/>
      <c r="P9" s="253"/>
      <c r="Q9" s="24"/>
      <c r="R9" s="24"/>
      <c r="S9" s="24"/>
      <c r="T9" s="24"/>
      <c r="U9" s="24"/>
      <c r="V9" s="24"/>
      <c r="W9" s="24"/>
      <c r="X9" s="24"/>
      <c r="Y9" s="24"/>
    </row>
    <row r="10" spans="1:26" s="25" customFormat="1" ht="15.75" x14ac:dyDescent="0.25">
      <c r="A10" s="254"/>
      <c r="B10" s="257"/>
      <c r="C10" s="36"/>
      <c r="D10" s="27" t="s">
        <v>13</v>
      </c>
      <c r="E10" s="28" t="s">
        <v>14</v>
      </c>
      <c r="F10" s="28" t="s">
        <v>14</v>
      </c>
      <c r="G10" s="28" t="s">
        <v>14</v>
      </c>
      <c r="H10" s="28" t="s">
        <v>14</v>
      </c>
      <c r="I10" s="28" t="s">
        <v>14</v>
      </c>
      <c r="J10" s="28" t="s">
        <v>14</v>
      </c>
      <c r="K10" s="28" t="s">
        <v>14</v>
      </c>
      <c r="L10" s="28" t="s">
        <v>14</v>
      </c>
      <c r="M10" s="28" t="s">
        <v>14</v>
      </c>
      <c r="N10" s="28" t="s">
        <v>14</v>
      </c>
      <c r="O10" s="29" t="s">
        <v>13</v>
      </c>
      <c r="P10" s="254"/>
      <c r="Q10" s="24"/>
      <c r="R10" s="24"/>
      <c r="S10" s="24"/>
      <c r="T10" s="24"/>
      <c r="U10" s="24"/>
      <c r="V10" s="24"/>
      <c r="W10" s="24"/>
      <c r="X10" s="24"/>
      <c r="Y10" s="24"/>
    </row>
    <row r="11" spans="1:26" s="25" customFormat="1" ht="15.75" x14ac:dyDescent="0.25">
      <c r="A11" s="6" t="s">
        <v>68</v>
      </c>
      <c r="B11" s="30" t="s">
        <v>16</v>
      </c>
      <c r="C11" s="30" t="s">
        <v>17</v>
      </c>
      <c r="D11" s="31" t="s">
        <v>17</v>
      </c>
      <c r="E11" s="30" t="s">
        <v>18</v>
      </c>
      <c r="F11" s="30" t="s">
        <v>19</v>
      </c>
      <c r="G11" s="30" t="s">
        <v>20</v>
      </c>
      <c r="H11" s="30" t="s">
        <v>21</v>
      </c>
      <c r="I11" s="30" t="s">
        <v>22</v>
      </c>
      <c r="J11" s="30" t="s">
        <v>23</v>
      </c>
      <c r="K11" s="30" t="s">
        <v>24</v>
      </c>
      <c r="L11" s="30" t="s">
        <v>25</v>
      </c>
      <c r="M11" s="30" t="s">
        <v>26</v>
      </c>
      <c r="N11" s="30" t="s">
        <v>27</v>
      </c>
      <c r="O11" s="32" t="s">
        <v>28</v>
      </c>
      <c r="P11" s="30" t="s">
        <v>29</v>
      </c>
      <c r="Q11" s="24"/>
      <c r="R11" s="24"/>
      <c r="S11" s="24"/>
      <c r="T11" s="24"/>
      <c r="U11" s="24"/>
      <c r="V11" s="24"/>
      <c r="W11" s="24"/>
      <c r="X11" s="24"/>
      <c r="Y11" s="24"/>
    </row>
    <row r="12" spans="1:26" s="25" customFormat="1" ht="15.75" x14ac:dyDescent="0.25">
      <c r="A12" s="6">
        <v>1</v>
      </c>
      <c r="B12" s="56" t="s">
        <v>75</v>
      </c>
      <c r="C12" s="35">
        <f>O12*10/3</f>
        <v>60</v>
      </c>
      <c r="D12" s="7">
        <f>((E12*30)+(F12*60)+(G12*200)+(H12*400)+(I12*600))*70%+((J12*30)+(K12*60)+(L12*200)*(M12*400)+(N12*600))*50%</f>
        <v>50.4</v>
      </c>
      <c r="E12" s="33"/>
      <c r="F12" s="33">
        <v>1.2</v>
      </c>
      <c r="G12" s="33"/>
      <c r="H12" s="33"/>
      <c r="I12" s="33"/>
      <c r="J12" s="33"/>
      <c r="K12" s="33"/>
      <c r="L12" s="33"/>
      <c r="M12" s="33"/>
      <c r="N12" s="33"/>
      <c r="O12" s="34">
        <f>E12*8+J12*4+F12*15+K12*7.5+G12*20+L12*10</f>
        <v>18</v>
      </c>
      <c r="P12" s="6"/>
      <c r="Q12" s="24"/>
      <c r="R12" s="24"/>
      <c r="S12" s="24"/>
      <c r="T12" s="24"/>
      <c r="U12" s="24"/>
      <c r="V12" s="24"/>
      <c r="W12" s="24"/>
      <c r="X12" s="24"/>
      <c r="Y12" s="24"/>
    </row>
    <row r="13" spans="1:26" s="25" customFormat="1" ht="15.75" x14ac:dyDescent="0.25">
      <c r="A13" s="6">
        <v>2</v>
      </c>
      <c r="B13" s="56" t="s">
        <v>79</v>
      </c>
      <c r="C13" s="35">
        <f t="shared" ref="C13:C31" si="0">O13*10/3</f>
        <v>76.36666666666666</v>
      </c>
      <c r="D13" s="7">
        <f t="shared" ref="D13:D31" si="1">((E13*30)+(F13*60)+(G13*200)+(H13*400)+(I13*600))*70%+((J13*30)+(K13*60)+(L13*200)*(M13*400)+(N13*600))*50%</f>
        <v>66.539999999999992</v>
      </c>
      <c r="E13" s="33">
        <v>0.22</v>
      </c>
      <c r="F13" s="33">
        <v>1.26</v>
      </c>
      <c r="G13" s="33"/>
      <c r="H13" s="33"/>
      <c r="I13" s="33"/>
      <c r="J13" s="33">
        <v>0</v>
      </c>
      <c r="K13" s="33">
        <v>0.3</v>
      </c>
      <c r="L13" s="33"/>
      <c r="M13" s="33"/>
      <c r="N13" s="33"/>
      <c r="O13" s="34">
        <f t="shared" ref="O13:O31" si="2">E13*8+J13*4+F13*15+K13*7.5+G13*20+L13*10</f>
        <v>22.91</v>
      </c>
      <c r="P13" s="6"/>
      <c r="Q13" s="24"/>
      <c r="R13" s="24"/>
      <c r="S13" s="24"/>
      <c r="T13" s="24"/>
      <c r="U13" s="24"/>
      <c r="V13" s="24"/>
      <c r="W13" s="24"/>
      <c r="X13" s="24"/>
      <c r="Y13" s="24"/>
    </row>
    <row r="14" spans="1:26" s="25" customFormat="1" ht="15.75" x14ac:dyDescent="0.25">
      <c r="A14" s="6">
        <v>3</v>
      </c>
      <c r="B14" s="56" t="s">
        <v>74</v>
      </c>
      <c r="C14" s="35">
        <f t="shared" si="0"/>
        <v>2231.5166666666669</v>
      </c>
      <c r="D14" s="7">
        <f t="shared" si="1"/>
        <v>1875.51</v>
      </c>
      <c r="E14" s="33">
        <v>72.81</v>
      </c>
      <c r="F14" s="33"/>
      <c r="G14" s="33"/>
      <c r="H14" s="33"/>
      <c r="I14" s="33"/>
      <c r="J14" s="33">
        <v>1.4</v>
      </c>
      <c r="K14" s="33">
        <v>10.85</v>
      </c>
      <c r="L14" s="33"/>
      <c r="M14" s="33"/>
      <c r="N14" s="33"/>
      <c r="O14" s="34">
        <f t="shared" si="2"/>
        <v>669.45500000000004</v>
      </c>
      <c r="P14" s="6"/>
      <c r="Q14" s="24"/>
      <c r="R14" s="24"/>
      <c r="S14" s="24"/>
      <c r="T14" s="24"/>
      <c r="U14" s="24"/>
      <c r="V14" s="24"/>
      <c r="W14" s="24"/>
      <c r="X14" s="24"/>
      <c r="Y14" s="24"/>
    </row>
    <row r="15" spans="1:26" s="25" customFormat="1" ht="15.75" x14ac:dyDescent="0.25">
      <c r="A15" s="6">
        <v>4</v>
      </c>
      <c r="B15" s="56" t="s">
        <v>76</v>
      </c>
      <c r="C15" s="35">
        <f t="shared" si="0"/>
        <v>3552.9663333333324</v>
      </c>
      <c r="D15" s="7">
        <f t="shared" si="1"/>
        <v>3292.6439999999984</v>
      </c>
      <c r="E15" s="33">
        <v>86.759999999999948</v>
      </c>
      <c r="F15" s="33">
        <v>0.15</v>
      </c>
      <c r="G15" s="33"/>
      <c r="H15" s="33"/>
      <c r="I15" s="33"/>
      <c r="J15" s="33">
        <v>13.855600000000001</v>
      </c>
      <c r="K15" s="33">
        <v>41.884999999999998</v>
      </c>
      <c r="L15" s="33"/>
      <c r="M15" s="33"/>
      <c r="N15" s="33"/>
      <c r="O15" s="34">
        <f t="shared" si="2"/>
        <v>1065.8898999999997</v>
      </c>
      <c r="P15" s="6"/>
      <c r="Q15" s="24"/>
      <c r="R15" s="24"/>
      <c r="S15" s="24"/>
      <c r="T15" s="24"/>
      <c r="U15" s="24"/>
      <c r="V15" s="24"/>
      <c r="W15" s="24"/>
      <c r="X15" s="24"/>
      <c r="Y15" s="24"/>
    </row>
    <row r="16" spans="1:26" s="25" customFormat="1" ht="15.75" x14ac:dyDescent="0.25">
      <c r="A16" s="6">
        <v>5</v>
      </c>
      <c r="B16" s="56" t="s">
        <v>80</v>
      </c>
      <c r="C16" s="35">
        <f t="shared" si="0"/>
        <v>1662.666666666667</v>
      </c>
      <c r="D16" s="7">
        <f t="shared" si="1"/>
        <v>1309.3500000000001</v>
      </c>
      <c r="E16" s="33">
        <v>62.350000000000009</v>
      </c>
      <c r="F16" s="33"/>
      <c r="G16" s="33"/>
      <c r="H16" s="33"/>
      <c r="I16" s="33"/>
      <c r="J16" s="33"/>
      <c r="K16" s="33"/>
      <c r="L16" s="33"/>
      <c r="M16" s="33"/>
      <c r="N16" s="33"/>
      <c r="O16" s="34">
        <f t="shared" si="2"/>
        <v>498.80000000000007</v>
      </c>
      <c r="P16" s="6"/>
      <c r="Q16" s="24"/>
      <c r="R16" s="24"/>
      <c r="S16" s="24"/>
      <c r="T16" s="24"/>
      <c r="U16" s="24"/>
      <c r="V16" s="24"/>
      <c r="W16" s="24"/>
      <c r="X16" s="24"/>
      <c r="Y16" s="24"/>
    </row>
    <row r="17" spans="1:26" s="25" customFormat="1" ht="15.75" x14ac:dyDescent="0.25">
      <c r="A17" s="6">
        <v>6</v>
      </c>
      <c r="B17" s="56" t="s">
        <v>77</v>
      </c>
      <c r="C17" s="35">
        <f t="shared" si="0"/>
        <v>1266.8333333333333</v>
      </c>
      <c r="D17" s="7">
        <f t="shared" si="1"/>
        <v>1136.55</v>
      </c>
      <c r="E17" s="33">
        <v>7.3999999999999995</v>
      </c>
      <c r="F17" s="33">
        <v>16.7</v>
      </c>
      <c r="G17" s="33"/>
      <c r="H17" s="33"/>
      <c r="I17" s="33"/>
      <c r="J17" s="33">
        <v>1.6500000000000001</v>
      </c>
      <c r="K17" s="33">
        <v>8.5</v>
      </c>
      <c r="L17" s="33"/>
      <c r="M17" s="33"/>
      <c r="N17" s="33"/>
      <c r="O17" s="34">
        <f t="shared" si="2"/>
        <v>380.05</v>
      </c>
      <c r="P17" s="6"/>
      <c r="Q17" s="24"/>
      <c r="R17" s="24"/>
      <c r="S17" s="24"/>
      <c r="T17" s="24"/>
      <c r="U17" s="24"/>
      <c r="V17" s="24"/>
      <c r="W17" s="24"/>
      <c r="X17" s="24"/>
      <c r="Y17" s="24"/>
    </row>
    <row r="18" spans="1:26" s="25" customFormat="1" ht="15.75" x14ac:dyDescent="0.25">
      <c r="A18" s="6">
        <v>7</v>
      </c>
      <c r="B18" s="56" t="s">
        <v>81</v>
      </c>
      <c r="C18" s="35">
        <f t="shared" si="0"/>
        <v>2226.6666666666665</v>
      </c>
      <c r="D18" s="7">
        <f t="shared" si="1"/>
        <v>1883.595</v>
      </c>
      <c r="E18" s="33">
        <v>58.955000000000005</v>
      </c>
      <c r="F18" s="33">
        <v>7.4</v>
      </c>
      <c r="H18" s="33"/>
      <c r="I18" s="33"/>
      <c r="J18" s="33">
        <v>6.7</v>
      </c>
      <c r="K18" s="33">
        <v>7.8079999999999998</v>
      </c>
      <c r="M18" s="33"/>
      <c r="N18" s="33"/>
      <c r="O18" s="34">
        <f t="shared" si="2"/>
        <v>668</v>
      </c>
      <c r="P18" s="6"/>
      <c r="Q18" s="24"/>
      <c r="R18" s="24"/>
      <c r="S18" s="24"/>
      <c r="T18" s="24"/>
      <c r="U18" s="24"/>
      <c r="V18" s="24"/>
      <c r="W18" s="24"/>
      <c r="X18" s="24"/>
      <c r="Y18" s="24"/>
    </row>
    <row r="19" spans="1:26" s="25" customFormat="1" ht="15.75" x14ac:dyDescent="0.25">
      <c r="A19" s="6">
        <v>8</v>
      </c>
      <c r="B19" s="56" t="s">
        <v>78</v>
      </c>
      <c r="C19" s="35">
        <f t="shared" si="0"/>
        <v>1868.0000000000002</v>
      </c>
      <c r="D19" s="7">
        <f t="shared" si="1"/>
        <v>1569.1200000000001</v>
      </c>
      <c r="E19" s="33"/>
      <c r="F19" s="33">
        <v>37.360000000000007</v>
      </c>
      <c r="G19" s="33"/>
      <c r="H19" s="33"/>
      <c r="I19" s="33"/>
      <c r="J19" s="33"/>
      <c r="K19" s="33"/>
      <c r="L19" s="33"/>
      <c r="M19" s="33"/>
      <c r="N19" s="33"/>
      <c r="O19" s="34">
        <f t="shared" si="2"/>
        <v>560.40000000000009</v>
      </c>
      <c r="P19" s="6"/>
      <c r="Q19" s="24"/>
      <c r="R19" s="24"/>
      <c r="S19" s="24"/>
      <c r="T19" s="24"/>
      <c r="U19" s="24"/>
      <c r="V19" s="24"/>
      <c r="W19" s="24"/>
      <c r="X19" s="24"/>
      <c r="Y19" s="24"/>
    </row>
    <row r="20" spans="1:26" s="40" customFormat="1" ht="15.75" x14ac:dyDescent="0.25">
      <c r="A20" s="6">
        <v>9</v>
      </c>
      <c r="B20" s="56" t="s">
        <v>82</v>
      </c>
      <c r="C20" s="35">
        <f t="shared" si="0"/>
        <v>2981.8000000000006</v>
      </c>
      <c r="D20" s="7">
        <f t="shared" si="1"/>
        <v>2567.2799999999997</v>
      </c>
      <c r="E20" s="33">
        <v>70.63000000000001</v>
      </c>
      <c r="F20" s="33">
        <v>12.4</v>
      </c>
      <c r="G20" s="33"/>
      <c r="H20" s="33"/>
      <c r="I20" s="33"/>
      <c r="J20" s="33">
        <v>10.75</v>
      </c>
      <c r="K20" s="33">
        <v>13.4</v>
      </c>
      <c r="L20" s="33"/>
      <c r="M20" s="33"/>
      <c r="N20" s="33"/>
      <c r="O20" s="34">
        <f t="shared" si="2"/>
        <v>894.54000000000008</v>
      </c>
      <c r="P20" s="6"/>
      <c r="Q20" s="24"/>
      <c r="R20" s="24"/>
      <c r="S20" s="24"/>
      <c r="T20" s="24"/>
      <c r="U20" s="24"/>
      <c r="V20" s="24"/>
      <c r="W20" s="24"/>
      <c r="X20" s="24"/>
      <c r="Y20" s="24"/>
      <c r="Z20" s="25"/>
    </row>
    <row r="21" spans="1:26" s="40" customFormat="1" ht="15" customHeight="1" x14ac:dyDescent="0.25">
      <c r="A21" s="8">
        <v>10</v>
      </c>
      <c r="B21" s="57" t="s">
        <v>83</v>
      </c>
      <c r="C21" s="35">
        <f t="shared" si="0"/>
        <v>1648.5333333333335</v>
      </c>
      <c r="D21" s="9">
        <f t="shared" si="1"/>
        <v>1478.6699999999998</v>
      </c>
      <c r="E21" s="41">
        <v>32.07</v>
      </c>
      <c r="F21" s="41">
        <v>8.1</v>
      </c>
      <c r="G21" s="41"/>
      <c r="H21" s="41"/>
      <c r="I21" s="41"/>
      <c r="J21" s="41">
        <v>1</v>
      </c>
      <c r="K21" s="41">
        <v>15</v>
      </c>
      <c r="L21" s="41"/>
      <c r="M21" s="41"/>
      <c r="N21" s="41"/>
      <c r="O21" s="34">
        <f t="shared" si="2"/>
        <v>494.56</v>
      </c>
      <c r="P21" s="8"/>
      <c r="Q21" s="42"/>
      <c r="R21" s="42"/>
      <c r="S21" s="42"/>
      <c r="T21" s="42"/>
      <c r="U21" s="42"/>
      <c r="V21" s="42"/>
      <c r="W21" s="42"/>
      <c r="X21" s="42"/>
      <c r="Y21" s="42"/>
    </row>
    <row r="22" spans="1:26" s="55" customFormat="1" ht="15.75" x14ac:dyDescent="0.25">
      <c r="A22" s="49">
        <v>11</v>
      </c>
      <c r="B22" s="58" t="s">
        <v>84</v>
      </c>
      <c r="C22" s="50">
        <f t="shared" si="0"/>
        <v>16440.833333333332</v>
      </c>
      <c r="D22" s="51">
        <f t="shared" si="1"/>
        <v>13462.05</v>
      </c>
      <c r="E22" s="52">
        <v>248.75</v>
      </c>
      <c r="F22" s="52">
        <v>196.15000000000003</v>
      </c>
      <c r="G22" s="52"/>
      <c r="H22" s="52"/>
      <c r="I22" s="52"/>
      <c r="J22" s="52">
        <v>0</v>
      </c>
      <c r="K22" s="52">
        <v>0</v>
      </c>
      <c r="L22" s="52"/>
      <c r="M22" s="52"/>
      <c r="N22" s="52"/>
      <c r="O22" s="53">
        <f t="shared" si="2"/>
        <v>4932.25</v>
      </c>
      <c r="P22" s="49"/>
      <c r="Q22" s="54"/>
      <c r="R22" s="54"/>
      <c r="S22" s="54"/>
      <c r="T22" s="54"/>
      <c r="U22" s="54"/>
      <c r="V22" s="54"/>
      <c r="W22" s="54"/>
      <c r="X22" s="54"/>
      <c r="Y22" s="54"/>
    </row>
    <row r="23" spans="1:26" s="40" customFormat="1" ht="15.75" x14ac:dyDescent="0.25">
      <c r="A23" s="8">
        <v>12</v>
      </c>
      <c r="B23" s="57" t="s">
        <v>85</v>
      </c>
      <c r="C23" s="35">
        <f t="shared" si="0"/>
        <v>4509.666666666667</v>
      </c>
      <c r="D23" s="9">
        <f t="shared" si="1"/>
        <v>3681.2999999999997</v>
      </c>
      <c r="E23" s="41">
        <v>76.3</v>
      </c>
      <c r="F23" s="41">
        <v>49.5</v>
      </c>
      <c r="G23" s="41"/>
      <c r="H23" s="41"/>
      <c r="I23" s="41"/>
      <c r="J23" s="41">
        <v>0</v>
      </c>
      <c r="K23" s="41">
        <v>0</v>
      </c>
      <c r="L23" s="41"/>
      <c r="M23" s="41"/>
      <c r="N23" s="41"/>
      <c r="O23" s="34">
        <f t="shared" si="2"/>
        <v>1352.9</v>
      </c>
      <c r="P23" s="8"/>
      <c r="Q23" s="42"/>
      <c r="R23" s="42"/>
      <c r="S23" s="42"/>
      <c r="T23" s="42"/>
      <c r="U23" s="42"/>
      <c r="V23" s="42"/>
      <c r="W23" s="42"/>
      <c r="X23" s="42"/>
      <c r="Y23" s="42"/>
    </row>
    <row r="24" spans="1:26" s="40" customFormat="1" ht="15.75" x14ac:dyDescent="0.25">
      <c r="A24" s="8">
        <v>13</v>
      </c>
      <c r="B24" s="57" t="s">
        <v>86</v>
      </c>
      <c r="C24" s="35">
        <f t="shared" si="0"/>
        <v>3359.4833333333336</v>
      </c>
      <c r="D24" s="9">
        <f t="shared" si="1"/>
        <v>2982.39</v>
      </c>
      <c r="E24" s="41">
        <v>60.89</v>
      </c>
      <c r="F24" s="41">
        <v>19.099999999999998</v>
      </c>
      <c r="G24" s="41"/>
      <c r="H24" s="41"/>
      <c r="I24" s="41"/>
      <c r="J24" s="41">
        <v>35.4</v>
      </c>
      <c r="K24" s="41">
        <v>12.35</v>
      </c>
      <c r="L24" s="41"/>
      <c r="M24" s="41"/>
      <c r="N24" s="41"/>
      <c r="O24" s="34">
        <f t="shared" si="2"/>
        <v>1007.845</v>
      </c>
      <c r="P24" s="8"/>
      <c r="Q24" s="42"/>
      <c r="R24" s="42"/>
      <c r="S24" s="42"/>
      <c r="T24" s="42"/>
      <c r="U24" s="42"/>
      <c r="V24" s="42"/>
      <c r="W24" s="42"/>
      <c r="X24" s="42"/>
      <c r="Y24" s="42"/>
    </row>
    <row r="25" spans="1:26" s="40" customFormat="1" ht="15.75" x14ac:dyDescent="0.25">
      <c r="A25" s="8">
        <v>14</v>
      </c>
      <c r="B25" s="57" t="s">
        <v>87</v>
      </c>
      <c r="C25" s="35">
        <f t="shared" si="0"/>
        <v>6488.4666666666681</v>
      </c>
      <c r="D25" s="9">
        <f t="shared" si="1"/>
        <v>5403.93</v>
      </c>
      <c r="E25" s="41">
        <v>33.13000000000001</v>
      </c>
      <c r="F25" s="41">
        <v>112.10000000000001</v>
      </c>
      <c r="G25" s="41"/>
      <c r="H25" s="41"/>
      <c r="I25" s="41"/>
      <c r="J25" s="41"/>
      <c r="K25" s="41"/>
      <c r="L25" s="41"/>
      <c r="M25" s="41"/>
      <c r="N25" s="41"/>
      <c r="O25" s="34">
        <f t="shared" si="2"/>
        <v>1946.5400000000004</v>
      </c>
      <c r="P25" s="8"/>
      <c r="Q25" s="42"/>
      <c r="R25" s="42"/>
      <c r="S25" s="42"/>
      <c r="T25" s="42"/>
      <c r="U25" s="42"/>
      <c r="V25" s="42"/>
      <c r="W25" s="42"/>
      <c r="X25" s="42"/>
      <c r="Y25" s="42"/>
    </row>
    <row r="26" spans="1:26" s="40" customFormat="1" ht="15.75" x14ac:dyDescent="0.25">
      <c r="A26" s="8">
        <v>15</v>
      </c>
      <c r="B26" s="57" t="s">
        <v>88</v>
      </c>
      <c r="C26" s="35">
        <f t="shared" si="0"/>
        <v>8382.2333333333336</v>
      </c>
      <c r="D26" s="9">
        <f t="shared" si="1"/>
        <v>7489.8899999999994</v>
      </c>
      <c r="E26" s="41">
        <v>138.09</v>
      </c>
      <c r="F26" s="41">
        <v>55</v>
      </c>
      <c r="G26" s="41"/>
      <c r="H26" s="41"/>
      <c r="I26" s="41"/>
      <c r="J26" s="41">
        <v>59.8</v>
      </c>
      <c r="K26" s="41">
        <v>46.1</v>
      </c>
      <c r="L26" s="41"/>
      <c r="M26" s="41"/>
      <c r="N26" s="41"/>
      <c r="O26" s="34">
        <f t="shared" si="2"/>
        <v>2514.67</v>
      </c>
      <c r="P26" s="8"/>
      <c r="Q26" s="42"/>
      <c r="R26" s="42"/>
      <c r="S26" s="42"/>
      <c r="T26" s="42"/>
      <c r="U26" s="42"/>
      <c r="V26" s="42"/>
      <c r="W26" s="42"/>
      <c r="X26" s="42"/>
      <c r="Y26" s="42"/>
    </row>
    <row r="27" spans="1:26" s="40" customFormat="1" ht="15.75" x14ac:dyDescent="0.25">
      <c r="A27" s="8">
        <v>16</v>
      </c>
      <c r="B27" s="57" t="s">
        <v>89</v>
      </c>
      <c r="C27" s="35">
        <f t="shared" si="0"/>
        <v>12995.833333333334</v>
      </c>
      <c r="D27" s="9">
        <f t="shared" si="1"/>
        <v>10726.199999999999</v>
      </c>
      <c r="E27" s="41">
        <v>172.50000000000003</v>
      </c>
      <c r="F27" s="41">
        <v>164.85</v>
      </c>
      <c r="G27" s="41"/>
      <c r="H27" s="41"/>
      <c r="I27" s="41"/>
      <c r="J27" s="41">
        <v>4</v>
      </c>
      <c r="K27" s="41">
        <v>4</v>
      </c>
      <c r="L27" s="41"/>
      <c r="M27" s="41"/>
      <c r="N27" s="41"/>
      <c r="O27" s="34">
        <f>E27*8+J27*4+F27*15+K27*7.5+G27*20+L27*10</f>
        <v>3898.75</v>
      </c>
      <c r="P27" s="8"/>
      <c r="Q27" s="42"/>
      <c r="R27" s="42"/>
      <c r="S27" s="42"/>
      <c r="T27" s="42"/>
      <c r="U27" s="42"/>
      <c r="V27" s="42"/>
      <c r="W27" s="42"/>
      <c r="X27" s="42"/>
      <c r="Y27" s="42"/>
    </row>
    <row r="28" spans="1:26" s="40" customFormat="1" ht="15.75" x14ac:dyDescent="0.25">
      <c r="A28" s="8">
        <v>17</v>
      </c>
      <c r="B28" s="57" t="s">
        <v>90</v>
      </c>
      <c r="C28" s="35">
        <f t="shared" si="0"/>
        <v>15677.666666666664</v>
      </c>
      <c r="D28" s="9">
        <f t="shared" si="1"/>
        <v>13016.849999999999</v>
      </c>
      <c r="E28" s="41">
        <v>108.85</v>
      </c>
      <c r="F28" s="41">
        <v>255.49999999999997</v>
      </c>
      <c r="G28" s="41"/>
      <c r="H28" s="41"/>
      <c r="I28" s="41"/>
      <c r="J28" s="41">
        <v>0</v>
      </c>
      <c r="K28" s="41">
        <v>0</v>
      </c>
      <c r="L28" s="41"/>
      <c r="M28" s="41"/>
      <c r="N28" s="41"/>
      <c r="O28" s="34">
        <f t="shared" si="2"/>
        <v>4703.2999999999993</v>
      </c>
      <c r="P28" s="8"/>
      <c r="Q28" s="42"/>
      <c r="R28" s="42"/>
      <c r="S28" s="42"/>
      <c r="T28" s="42"/>
      <c r="U28" s="42"/>
      <c r="V28" s="42"/>
      <c r="W28" s="42"/>
      <c r="X28" s="42"/>
      <c r="Y28" s="42"/>
    </row>
    <row r="29" spans="1:26" s="25" customFormat="1" ht="15.75" x14ac:dyDescent="0.25">
      <c r="A29" s="8">
        <v>18</v>
      </c>
      <c r="B29" s="57" t="s">
        <v>91</v>
      </c>
      <c r="C29" s="35">
        <f t="shared" si="0"/>
        <v>15056.333333333336</v>
      </c>
      <c r="D29" s="9">
        <f t="shared" si="1"/>
        <v>12887.4</v>
      </c>
      <c r="E29" s="41">
        <v>250.8</v>
      </c>
      <c r="F29" s="41">
        <v>134.30000000000001</v>
      </c>
      <c r="G29" s="41"/>
      <c r="H29" s="41"/>
      <c r="I29" s="41"/>
      <c r="J29" s="41">
        <v>4</v>
      </c>
      <c r="K29" s="41">
        <v>64</v>
      </c>
      <c r="L29" s="41"/>
      <c r="M29" s="41"/>
      <c r="N29" s="41"/>
      <c r="O29" s="34">
        <f t="shared" si="2"/>
        <v>4516.9000000000005</v>
      </c>
      <c r="P29" s="8"/>
      <c r="Q29" s="42"/>
      <c r="R29" s="42"/>
      <c r="S29" s="42"/>
      <c r="T29" s="42"/>
      <c r="U29" s="42"/>
      <c r="V29" s="42"/>
      <c r="W29" s="42"/>
      <c r="X29" s="42"/>
      <c r="Y29" s="42"/>
      <c r="Z29" s="40"/>
    </row>
    <row r="30" spans="1:26" s="25" customFormat="1" ht="15.75" x14ac:dyDescent="0.25">
      <c r="A30" s="6">
        <v>19</v>
      </c>
      <c r="B30" s="56" t="s">
        <v>92</v>
      </c>
      <c r="C30" s="35">
        <f t="shared" si="0"/>
        <v>6610.833333333333</v>
      </c>
      <c r="D30" s="7">
        <f t="shared" si="1"/>
        <v>6362.4</v>
      </c>
      <c r="E30" s="33">
        <v>80</v>
      </c>
      <c r="F30" s="33">
        <v>37.200000000000003</v>
      </c>
      <c r="G30" s="33"/>
      <c r="H30" s="33"/>
      <c r="I30" s="33"/>
      <c r="J30" s="33">
        <v>21</v>
      </c>
      <c r="K30" s="33">
        <v>93.5</v>
      </c>
      <c r="L30" s="33"/>
      <c r="M30" s="33"/>
      <c r="N30" s="33"/>
      <c r="O30" s="34">
        <f t="shared" si="2"/>
        <v>1983.25</v>
      </c>
      <c r="P30" s="6"/>
      <c r="Q30" s="24"/>
      <c r="R30" s="24"/>
      <c r="S30" s="24"/>
      <c r="T30" s="24"/>
      <c r="U30" s="24"/>
      <c r="V30" s="24"/>
      <c r="W30" s="24"/>
      <c r="X30" s="24"/>
      <c r="Y30" s="24"/>
    </row>
    <row r="31" spans="1:26" s="37" customFormat="1" ht="15.75" x14ac:dyDescent="0.25">
      <c r="A31" s="6">
        <v>20</v>
      </c>
      <c r="B31" s="56" t="s">
        <v>93</v>
      </c>
      <c r="C31" s="35">
        <f t="shared" si="0"/>
        <v>8534.4666666666672</v>
      </c>
      <c r="D31" s="7">
        <f t="shared" si="1"/>
        <v>7334.7</v>
      </c>
      <c r="E31" s="33">
        <v>158.18</v>
      </c>
      <c r="F31" s="33">
        <v>63.760000000000005</v>
      </c>
      <c r="G31" s="33"/>
      <c r="H31" s="33"/>
      <c r="I31" s="33"/>
      <c r="J31" s="33">
        <v>19</v>
      </c>
      <c r="K31" s="33">
        <v>35</v>
      </c>
      <c r="L31" s="33"/>
      <c r="M31" s="33"/>
      <c r="N31" s="33"/>
      <c r="O31" s="34">
        <f t="shared" si="2"/>
        <v>2560.34</v>
      </c>
      <c r="P31" s="6"/>
      <c r="Q31" s="24"/>
      <c r="R31" s="24"/>
      <c r="S31" s="24"/>
      <c r="T31" s="24"/>
      <c r="U31" s="24"/>
      <c r="V31" s="24"/>
      <c r="W31" s="24"/>
      <c r="X31" s="24"/>
      <c r="Y31" s="24"/>
      <c r="Z31" s="25"/>
    </row>
    <row r="32" spans="1:26" s="25" customFormat="1" ht="15.75" x14ac:dyDescent="0.25">
      <c r="A32" s="23"/>
      <c r="B32" s="59" t="s">
        <v>15</v>
      </c>
      <c r="C32" s="43">
        <f>SUM(C12:C31)</f>
        <v>115631.16633333333</v>
      </c>
      <c r="D32" s="43">
        <f>SUM(D12:D31)</f>
        <v>98576.768999999986</v>
      </c>
      <c r="E32" s="48">
        <f t="shared" ref="E32:O32" si="3">SUM(E12:E31)</f>
        <v>1718.6849999999999</v>
      </c>
      <c r="F32" s="48">
        <f t="shared" si="3"/>
        <v>1172.0300000000002</v>
      </c>
      <c r="G32" s="48">
        <f t="shared" si="3"/>
        <v>0</v>
      </c>
      <c r="H32" s="43">
        <f t="shared" si="3"/>
        <v>0</v>
      </c>
      <c r="I32" s="43">
        <f t="shared" si="3"/>
        <v>0</v>
      </c>
      <c r="J32" s="43">
        <f t="shared" si="3"/>
        <v>178.55559999999997</v>
      </c>
      <c r="K32" s="43">
        <f t="shared" si="3"/>
        <v>352.69299999999998</v>
      </c>
      <c r="L32" s="43">
        <f t="shared" si="3"/>
        <v>0</v>
      </c>
      <c r="M32" s="43">
        <f t="shared" si="3"/>
        <v>0</v>
      </c>
      <c r="N32" s="43">
        <f t="shared" si="3"/>
        <v>0</v>
      </c>
      <c r="O32" s="45">
        <f t="shared" si="3"/>
        <v>34689.349900000001</v>
      </c>
      <c r="P32" s="46"/>
      <c r="Q32" s="47">
        <f>O32/D32</f>
        <v>0.351901875582877</v>
      </c>
      <c r="R32" s="37"/>
      <c r="S32" s="37"/>
      <c r="T32" s="37"/>
      <c r="U32" s="37"/>
      <c r="V32" s="37"/>
      <c r="W32" s="37"/>
      <c r="X32" s="37"/>
      <c r="Y32" s="37"/>
      <c r="Z32" s="37"/>
    </row>
    <row r="33" spans="2:16" s="5" customFormat="1" x14ac:dyDescent="0.25">
      <c r="B33" s="60"/>
      <c r="C33" s="12">
        <f>O32/C32</f>
        <v>0.30000000000000004</v>
      </c>
      <c r="D33" s="10"/>
      <c r="E33" s="11">
        <f>E32+F32</f>
        <v>2890.7150000000001</v>
      </c>
      <c r="F33" s="11"/>
      <c r="O33" s="12"/>
    </row>
    <row r="34" spans="2:16" s="5" customFormat="1" ht="18.75" x14ac:dyDescent="0.3">
      <c r="B34" s="60"/>
      <c r="C34" s="13"/>
      <c r="D34" s="14"/>
      <c r="E34" s="15">
        <f>J32+K32</f>
        <v>531.2485999999999</v>
      </c>
      <c r="F34" s="16"/>
      <c r="K34" s="265" t="s">
        <v>94</v>
      </c>
      <c r="L34" s="265"/>
      <c r="M34" s="265"/>
      <c r="N34" s="265"/>
      <c r="O34" s="265"/>
      <c r="P34" s="17"/>
    </row>
    <row r="35" spans="2:16" s="5" customFormat="1" ht="18.75" x14ac:dyDescent="0.3">
      <c r="B35" s="60"/>
      <c r="D35" s="10"/>
      <c r="E35" s="11">
        <f>G32</f>
        <v>0</v>
      </c>
      <c r="K35" s="262" t="s">
        <v>72</v>
      </c>
      <c r="L35" s="262"/>
      <c r="M35" s="262"/>
      <c r="N35" s="262"/>
      <c r="O35" s="262"/>
      <c r="P35" s="18"/>
    </row>
    <row r="36" spans="2:16" s="5" customFormat="1" ht="18.75" x14ac:dyDescent="0.3">
      <c r="B36" s="60"/>
      <c r="D36" s="10"/>
      <c r="E36" s="11">
        <f>SUM(E33:E35)</f>
        <v>3421.9636</v>
      </c>
      <c r="K36" s="262" t="s">
        <v>95</v>
      </c>
      <c r="L36" s="262"/>
      <c r="M36" s="262"/>
      <c r="N36" s="262"/>
      <c r="O36" s="262"/>
      <c r="P36" s="18"/>
    </row>
    <row r="37" spans="2:16" s="5" customFormat="1" ht="18.75" x14ac:dyDescent="0.3">
      <c r="B37" s="60"/>
      <c r="D37" s="10"/>
      <c r="K37" s="262" t="s">
        <v>96</v>
      </c>
      <c r="L37" s="262"/>
      <c r="M37" s="262"/>
      <c r="N37" s="262"/>
      <c r="O37" s="262"/>
    </row>
    <row r="38" spans="2:16" s="5" customFormat="1" x14ac:dyDescent="0.25">
      <c r="B38" s="60"/>
      <c r="D38" s="10"/>
      <c r="K38" s="19"/>
      <c r="L38" s="19"/>
      <c r="M38" s="19"/>
      <c r="N38" s="19"/>
      <c r="O38" s="19"/>
    </row>
    <row r="39" spans="2:16" s="5" customFormat="1" x14ac:dyDescent="0.25">
      <c r="B39" s="60"/>
      <c r="D39" s="10"/>
      <c r="K39" s="19"/>
      <c r="L39" s="19"/>
      <c r="M39" s="19"/>
      <c r="N39" s="19"/>
      <c r="O39" s="19"/>
    </row>
    <row r="40" spans="2:16" s="5" customFormat="1" x14ac:dyDescent="0.25">
      <c r="B40" s="60"/>
      <c r="D40" s="10"/>
      <c r="K40" s="19"/>
      <c r="L40" s="20"/>
      <c r="M40" s="20"/>
      <c r="N40" s="20"/>
      <c r="O40" s="19"/>
    </row>
    <row r="41" spans="2:16" s="5" customFormat="1" x14ac:dyDescent="0.25">
      <c r="B41" s="261"/>
      <c r="C41" s="261"/>
      <c r="D41" s="261"/>
      <c r="E41" s="261"/>
      <c r="K41" s="19"/>
      <c r="L41" s="19"/>
      <c r="M41" s="19"/>
      <c r="N41" s="19"/>
      <c r="O41" s="19"/>
    </row>
    <row r="42" spans="2:16" s="5" customFormat="1" ht="18.75" x14ac:dyDescent="0.3">
      <c r="B42" s="60"/>
      <c r="D42" s="10"/>
      <c r="K42" s="262" t="s">
        <v>97</v>
      </c>
      <c r="L42" s="262"/>
      <c r="M42" s="262"/>
      <c r="N42" s="262"/>
      <c r="O42" s="262"/>
    </row>
    <row r="43" spans="2:16" s="5" customFormat="1" x14ac:dyDescent="0.25">
      <c r="B43" s="60"/>
      <c r="D43" s="10"/>
      <c r="K43" s="261"/>
      <c r="L43" s="261"/>
      <c r="M43" s="261"/>
      <c r="N43" s="261"/>
      <c r="O43" s="261"/>
      <c r="P43" s="261"/>
    </row>
  </sheetData>
  <mergeCells count="29">
    <mergeCell ref="K43:P43"/>
    <mergeCell ref="K34:O34"/>
    <mergeCell ref="K35:O35"/>
    <mergeCell ref="K36:O36"/>
    <mergeCell ref="K37:O37"/>
    <mergeCell ref="B41:E41"/>
    <mergeCell ref="K42:O42"/>
    <mergeCell ref="O7:O9"/>
    <mergeCell ref="P7:P10"/>
    <mergeCell ref="E8:E9"/>
    <mergeCell ref="F8:F9"/>
    <mergeCell ref="G8:G9"/>
    <mergeCell ref="H8:I8"/>
    <mergeCell ref="J8:J9"/>
    <mergeCell ref="K8:K9"/>
    <mergeCell ref="L8:L9"/>
    <mergeCell ref="M8:N8"/>
    <mergeCell ref="J7:N7"/>
    <mergeCell ref="A7:A10"/>
    <mergeCell ref="B7:B10"/>
    <mergeCell ref="C7:C9"/>
    <mergeCell ref="D7:D9"/>
    <mergeCell ref="E7:I7"/>
    <mergeCell ref="A6:P6"/>
    <mergeCell ref="A1:B1"/>
    <mergeCell ref="A2:E2"/>
    <mergeCell ref="A3:E3"/>
    <mergeCell ref="A4:P4"/>
    <mergeCell ref="A5:P5"/>
  </mergeCells>
  <pageMargins left="0.70866141732283472" right="0.19685039370078741" top="0.62992125984251968" bottom="0.43307086614173229" header="0.31496062992125984" footer="0.31496062992125984"/>
  <pageSetup paperSize="9" scale="80" orientation="landscape" verticalDpi="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AD43"/>
  <sheetViews>
    <sheetView topLeftCell="A9" workbookViewId="0">
      <pane xSplit="2" ySplit="2" topLeftCell="C11" activePane="bottomRight" state="frozen"/>
      <selection activeCell="A9" sqref="A9"/>
      <selection pane="topRight" activeCell="C9" sqref="C9"/>
      <selection pane="bottomLeft" activeCell="A11" sqref="A11"/>
      <selection pane="bottomRight" activeCell="L37" sqref="L37"/>
    </sheetView>
  </sheetViews>
  <sheetFormatPr defaultRowHeight="15" x14ac:dyDescent="0.25"/>
  <cols>
    <col min="1" max="1" width="9.140625" style="38"/>
    <col min="2" max="2" width="14.42578125" style="38" customWidth="1"/>
    <col min="3" max="3" width="14.42578125" style="5" customWidth="1"/>
    <col min="4" max="4" width="17.7109375" style="10" hidden="1" customWidth="1"/>
    <col min="5" max="5" width="14" style="5" bestFit="1" customWidth="1"/>
    <col min="6" max="6" width="13.85546875" style="5" customWidth="1"/>
    <col min="7" max="7" width="9.28515625" style="5" bestFit="1" customWidth="1"/>
    <col min="8" max="8" width="14.140625" style="74" customWidth="1"/>
    <col min="9" max="9" width="15.28515625" style="82" customWidth="1"/>
    <col min="10" max="10" width="13.7109375" style="74" customWidth="1"/>
    <col min="11" max="11" width="15.42578125" style="82" customWidth="1"/>
    <col min="12" max="12" width="11.140625" style="5" bestFit="1" customWidth="1"/>
    <col min="13" max="13" width="9.28515625" style="5" bestFit="1" customWidth="1"/>
    <col min="14" max="14" width="12.85546875" style="5" customWidth="1"/>
    <col min="15" max="15" width="11.42578125" style="5" customWidth="1"/>
    <col min="16" max="18" width="9.28515625" style="5" bestFit="1" customWidth="1"/>
    <col min="19" max="19" width="16.42578125" style="21" customWidth="1"/>
    <col min="20" max="16384" width="9.140625" style="5"/>
  </cols>
  <sheetData>
    <row r="1" spans="1:30" s="2" customFormat="1" ht="18.75" x14ac:dyDescent="0.3">
      <c r="A1" s="266" t="s">
        <v>50</v>
      </c>
      <c r="B1" s="266"/>
      <c r="C1" s="64"/>
      <c r="D1" s="1"/>
      <c r="H1" s="67"/>
      <c r="I1" s="76"/>
      <c r="J1" s="67"/>
      <c r="K1" s="76"/>
      <c r="S1" s="3"/>
    </row>
    <row r="2" spans="1:30" s="2" customFormat="1" ht="20.25" customHeight="1" x14ac:dyDescent="0.3">
      <c r="A2" s="249" t="s">
        <v>42</v>
      </c>
      <c r="B2" s="249"/>
      <c r="C2" s="249"/>
      <c r="D2" s="249"/>
      <c r="E2" s="249"/>
      <c r="H2" s="67"/>
      <c r="I2" s="76"/>
      <c r="J2" s="67"/>
      <c r="K2" s="76"/>
      <c r="S2" s="3"/>
    </row>
    <row r="3" spans="1:30" s="2" customFormat="1" ht="9" customHeight="1" x14ac:dyDescent="0.3">
      <c r="A3" s="250"/>
      <c r="B3" s="249"/>
      <c r="C3" s="249"/>
      <c r="D3" s="249"/>
      <c r="E3" s="249"/>
      <c r="H3" s="67"/>
      <c r="I3" s="76"/>
      <c r="J3" s="67"/>
      <c r="K3" s="76"/>
      <c r="S3" s="3"/>
    </row>
    <row r="4" spans="1:30" s="2" customFormat="1" ht="18.75" x14ac:dyDescent="0.3">
      <c r="A4" s="250" t="s">
        <v>98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</row>
    <row r="5" spans="1:30" s="2" customFormat="1" ht="18.75" x14ac:dyDescent="0.3">
      <c r="A5" s="251">
        <f>'MAU 01'!A5:X5</f>
        <v>0</v>
      </c>
      <c r="B5" s="251"/>
      <c r="C5" s="251"/>
      <c r="D5" s="251"/>
      <c r="E5" s="251"/>
      <c r="F5" s="251"/>
      <c r="G5" s="251"/>
      <c r="H5" s="251"/>
      <c r="I5" s="251"/>
      <c r="J5" s="251"/>
      <c r="K5" s="251"/>
      <c r="L5" s="251"/>
      <c r="M5" s="251"/>
      <c r="N5" s="251"/>
      <c r="O5" s="251"/>
      <c r="P5" s="251"/>
      <c r="Q5" s="251"/>
      <c r="R5" s="251"/>
      <c r="S5" s="251"/>
      <c r="T5" s="251"/>
      <c r="U5" s="4"/>
      <c r="V5" s="4"/>
      <c r="W5" s="4"/>
      <c r="X5" s="4"/>
      <c r="Y5" s="4"/>
      <c r="Z5" s="4"/>
      <c r="AA5" s="4"/>
      <c r="AB5" s="4"/>
    </row>
    <row r="6" spans="1:30" s="2" customFormat="1" ht="21" customHeight="1" x14ac:dyDescent="0.3">
      <c r="A6" s="247" t="str">
        <f>'MAU 01'!A6:Y6</f>
        <v>(Kèm theo Báo cáo  số  245  /UBND-KT ngày  21 /9/2026 của UBND xã Kỳ Văn)</v>
      </c>
      <c r="B6" s="247"/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7"/>
      <c r="T6" s="247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s="25" customFormat="1" ht="30.75" customHeight="1" x14ac:dyDescent="0.25">
      <c r="A7" s="252" t="s">
        <v>43</v>
      </c>
      <c r="B7" s="252" t="s">
        <v>40</v>
      </c>
      <c r="C7" s="258" t="s">
        <v>1</v>
      </c>
      <c r="D7" s="258" t="s">
        <v>1</v>
      </c>
      <c r="E7" s="260" t="s">
        <v>44</v>
      </c>
      <c r="F7" s="260"/>
      <c r="G7" s="260"/>
      <c r="H7" s="260"/>
      <c r="I7" s="260"/>
      <c r="J7" s="260"/>
      <c r="K7" s="260"/>
      <c r="L7" s="260"/>
      <c r="M7" s="260"/>
      <c r="N7" s="260" t="s">
        <v>45</v>
      </c>
      <c r="O7" s="260"/>
      <c r="P7" s="260"/>
      <c r="Q7" s="260"/>
      <c r="R7" s="260"/>
      <c r="S7" s="263" t="s">
        <v>73</v>
      </c>
      <c r="T7" s="252" t="s">
        <v>70</v>
      </c>
      <c r="U7" s="24"/>
      <c r="V7" s="24"/>
      <c r="W7" s="24"/>
      <c r="X7" s="24"/>
      <c r="Y7" s="24"/>
      <c r="Z7" s="24"/>
      <c r="AA7" s="24"/>
      <c r="AB7" s="24"/>
      <c r="AC7" s="24"/>
    </row>
    <row r="8" spans="1:30" s="25" customFormat="1" ht="78" customHeight="1" x14ac:dyDescent="0.25">
      <c r="A8" s="253"/>
      <c r="B8" s="253"/>
      <c r="C8" s="259"/>
      <c r="D8" s="259"/>
      <c r="E8" s="252" t="s">
        <v>46</v>
      </c>
      <c r="F8" s="252" t="s">
        <v>99</v>
      </c>
      <c r="G8" s="252" t="s">
        <v>47</v>
      </c>
      <c r="H8" s="68"/>
      <c r="I8" s="77"/>
      <c r="J8" s="68"/>
      <c r="K8" s="77"/>
      <c r="L8" s="260" t="s">
        <v>48</v>
      </c>
      <c r="M8" s="260"/>
      <c r="N8" s="252" t="s">
        <v>46</v>
      </c>
      <c r="O8" s="252" t="s">
        <v>99</v>
      </c>
      <c r="P8" s="252" t="s">
        <v>47</v>
      </c>
      <c r="Q8" s="260" t="s">
        <v>48</v>
      </c>
      <c r="R8" s="260"/>
      <c r="S8" s="264"/>
      <c r="T8" s="253"/>
      <c r="U8" s="24"/>
      <c r="V8" s="24"/>
      <c r="W8" s="24"/>
      <c r="X8" s="24"/>
      <c r="Y8" s="24"/>
      <c r="Z8" s="24"/>
      <c r="AA8" s="24"/>
      <c r="AB8" s="24"/>
      <c r="AC8" s="24"/>
    </row>
    <row r="9" spans="1:30" s="25" customFormat="1" ht="163.5" customHeight="1" x14ac:dyDescent="0.25">
      <c r="A9" s="253"/>
      <c r="B9" s="253"/>
      <c r="C9" s="259"/>
      <c r="D9" s="259"/>
      <c r="E9" s="253"/>
      <c r="F9" s="253"/>
      <c r="G9" s="253"/>
      <c r="H9" s="69"/>
      <c r="I9" s="78"/>
      <c r="J9" s="69"/>
      <c r="K9" s="78"/>
      <c r="L9" s="62" t="s">
        <v>49</v>
      </c>
      <c r="M9" s="62" t="s">
        <v>100</v>
      </c>
      <c r="N9" s="253"/>
      <c r="O9" s="253"/>
      <c r="P9" s="253"/>
      <c r="Q9" s="62" t="s">
        <v>49</v>
      </c>
      <c r="R9" s="62" t="s">
        <v>101</v>
      </c>
      <c r="S9" s="264"/>
      <c r="T9" s="253"/>
      <c r="U9" s="24"/>
      <c r="V9" s="24"/>
      <c r="W9" s="24"/>
      <c r="X9" s="24"/>
      <c r="Y9" s="24"/>
      <c r="Z9" s="24"/>
      <c r="AA9" s="24"/>
      <c r="AB9" s="24"/>
      <c r="AC9" s="24"/>
    </row>
    <row r="10" spans="1:30" s="25" customFormat="1" ht="15.75" x14ac:dyDescent="0.25">
      <c r="A10" s="65"/>
      <c r="B10" s="65"/>
      <c r="C10" s="63"/>
      <c r="D10" s="27" t="s">
        <v>13</v>
      </c>
      <c r="E10" s="28" t="s">
        <v>14</v>
      </c>
      <c r="F10" s="28" t="s">
        <v>14</v>
      </c>
      <c r="G10" s="28" t="s">
        <v>14</v>
      </c>
      <c r="H10" s="70"/>
      <c r="I10" s="79"/>
      <c r="J10" s="70"/>
      <c r="K10" s="79"/>
      <c r="L10" s="28" t="s">
        <v>14</v>
      </c>
      <c r="M10" s="28" t="s">
        <v>14</v>
      </c>
      <c r="N10" s="28" t="s">
        <v>14</v>
      </c>
      <c r="O10" s="28" t="s">
        <v>14</v>
      </c>
      <c r="P10" s="28" t="s">
        <v>14</v>
      </c>
      <c r="Q10" s="28" t="s">
        <v>14</v>
      </c>
      <c r="R10" s="28" t="s">
        <v>14</v>
      </c>
      <c r="S10" s="29" t="s">
        <v>13</v>
      </c>
      <c r="T10" s="65"/>
      <c r="U10" s="24"/>
      <c r="V10" s="24"/>
      <c r="W10" s="24"/>
      <c r="X10" s="24"/>
      <c r="Y10" s="24"/>
      <c r="Z10" s="24"/>
      <c r="AA10" s="24"/>
      <c r="AB10" s="24"/>
      <c r="AC10" s="24"/>
    </row>
    <row r="11" spans="1:30" s="25" customFormat="1" ht="15.75" x14ac:dyDescent="0.25">
      <c r="A11" s="6" t="s">
        <v>68</v>
      </c>
      <c r="B11" s="30" t="s">
        <v>16</v>
      </c>
      <c r="C11" s="30" t="s">
        <v>17</v>
      </c>
      <c r="D11" s="31" t="s">
        <v>17</v>
      </c>
      <c r="E11" s="30" t="s">
        <v>18</v>
      </c>
      <c r="F11" s="30" t="s">
        <v>19</v>
      </c>
      <c r="G11" s="30" t="s">
        <v>20</v>
      </c>
      <c r="H11" s="71"/>
      <c r="I11" s="80"/>
      <c r="J11" s="71"/>
      <c r="K11" s="80"/>
      <c r="L11" s="30" t="s">
        <v>21</v>
      </c>
      <c r="M11" s="30" t="s">
        <v>22</v>
      </c>
      <c r="N11" s="30" t="s">
        <v>23</v>
      </c>
      <c r="O11" s="30" t="s">
        <v>24</v>
      </c>
      <c r="P11" s="30" t="s">
        <v>25</v>
      </c>
      <c r="Q11" s="30" t="s">
        <v>26</v>
      </c>
      <c r="R11" s="30" t="s">
        <v>27</v>
      </c>
      <c r="S11" s="32" t="s">
        <v>28</v>
      </c>
      <c r="T11" s="30" t="s">
        <v>29</v>
      </c>
      <c r="U11" s="24"/>
      <c r="V11" s="24"/>
      <c r="W11" s="24"/>
      <c r="X11" s="24"/>
      <c r="Y11" s="24"/>
      <c r="Z11" s="24"/>
      <c r="AA11" s="24"/>
      <c r="AB11" s="24"/>
      <c r="AC11" s="24"/>
    </row>
    <row r="12" spans="1:30" s="25" customFormat="1" ht="15.75" x14ac:dyDescent="0.25">
      <c r="A12" s="6">
        <v>1</v>
      </c>
      <c r="B12" s="6" t="s">
        <v>75</v>
      </c>
      <c r="C12" s="35">
        <f>S12*10/3</f>
        <v>32</v>
      </c>
      <c r="D12" s="7">
        <f t="shared" ref="D12:D31" si="0">((E12*30)+(F12*60)+(G12*200)+(L12*400)+(M12*600))*70%+((N12*30)+(O12*60)+(P12*200)*(Q12*400)+(R12*600))*50%</f>
        <v>25.2</v>
      </c>
      <c r="E12" s="33">
        <v>1.2</v>
      </c>
      <c r="F12" s="33"/>
      <c r="G12" s="33"/>
      <c r="H12" s="72"/>
      <c r="I12" s="81">
        <f>E12-H12</f>
        <v>1.2</v>
      </c>
      <c r="J12" s="72">
        <v>1.2</v>
      </c>
      <c r="K12" s="81"/>
      <c r="L12" s="33"/>
      <c r="M12" s="33"/>
      <c r="N12" s="33"/>
      <c r="O12" s="33"/>
      <c r="P12" s="33"/>
      <c r="Q12" s="33"/>
      <c r="R12" s="33"/>
      <c r="S12" s="34">
        <f t="shared" ref="S12:S31" si="1">E12*8+N12*4+F12*15+O12*7.5+G12*20+P12*10</f>
        <v>9.6</v>
      </c>
      <c r="T12" s="6"/>
      <c r="U12" s="24"/>
      <c r="V12" s="24"/>
      <c r="W12" s="24"/>
      <c r="X12" s="24"/>
      <c r="Y12" s="24"/>
      <c r="Z12" s="24"/>
      <c r="AA12" s="24"/>
      <c r="AB12" s="24"/>
      <c r="AC12" s="24"/>
    </row>
    <row r="13" spans="1:30" s="25" customFormat="1" ht="15.75" x14ac:dyDescent="0.25">
      <c r="A13" s="6">
        <v>2</v>
      </c>
      <c r="B13" s="6" t="s">
        <v>79</v>
      </c>
      <c r="C13" s="35">
        <f t="shared" ref="C13:C31" si="2">S13*10/3</f>
        <v>319.5</v>
      </c>
      <c r="D13" s="7">
        <f t="shared" si="0"/>
        <v>270.45</v>
      </c>
      <c r="E13" s="33">
        <v>0.45</v>
      </c>
      <c r="F13" s="33">
        <v>6</v>
      </c>
      <c r="G13" s="33">
        <v>0</v>
      </c>
      <c r="H13" s="72">
        <v>0.22</v>
      </c>
      <c r="I13" s="81">
        <f t="shared" ref="I13:I31" si="3">E13-H13</f>
        <v>0.23</v>
      </c>
      <c r="J13" s="72">
        <v>1.26</v>
      </c>
      <c r="K13" s="81">
        <f>F13-J13</f>
        <v>4.74</v>
      </c>
      <c r="L13" s="33">
        <v>0</v>
      </c>
      <c r="M13" s="33">
        <v>0</v>
      </c>
      <c r="N13" s="33">
        <v>0</v>
      </c>
      <c r="O13" s="33">
        <v>0.3</v>
      </c>
      <c r="P13" s="33">
        <v>0</v>
      </c>
      <c r="Q13" s="33">
        <v>0</v>
      </c>
      <c r="R13" s="33">
        <v>0</v>
      </c>
      <c r="S13" s="34">
        <f t="shared" si="1"/>
        <v>95.85</v>
      </c>
      <c r="T13" s="6"/>
      <c r="U13" s="24"/>
      <c r="V13" s="24"/>
      <c r="W13" s="24"/>
      <c r="X13" s="24"/>
      <c r="Y13" s="24"/>
      <c r="Z13" s="24"/>
      <c r="AA13" s="24"/>
      <c r="AB13" s="24"/>
      <c r="AC13" s="24"/>
    </row>
    <row r="14" spans="1:30" s="25" customFormat="1" ht="15.75" x14ac:dyDescent="0.25">
      <c r="A14" s="6">
        <v>3</v>
      </c>
      <c r="B14" s="6" t="s">
        <v>74</v>
      </c>
      <c r="C14" s="35">
        <f t="shared" si="2"/>
        <v>4674.791666666667</v>
      </c>
      <c r="D14" s="7">
        <f t="shared" si="0"/>
        <v>4011.3150000000001</v>
      </c>
      <c r="E14" s="33">
        <v>13.2</v>
      </c>
      <c r="F14" s="33">
        <v>80.657500000000013</v>
      </c>
      <c r="G14" s="33">
        <v>0</v>
      </c>
      <c r="H14" s="72">
        <v>72.81</v>
      </c>
      <c r="I14" s="81">
        <f t="shared" si="3"/>
        <v>-59.61</v>
      </c>
      <c r="J14" s="72"/>
      <c r="K14" s="81">
        <f t="shared" ref="K14:K31" si="4">F14-J14</f>
        <v>80.657500000000013</v>
      </c>
      <c r="L14" s="33">
        <v>0</v>
      </c>
      <c r="M14" s="33">
        <v>0</v>
      </c>
      <c r="N14" s="33">
        <f>1+0.4</f>
        <v>1.4</v>
      </c>
      <c r="O14" s="33">
        <v>10.85</v>
      </c>
      <c r="P14" s="33">
        <v>0</v>
      </c>
      <c r="Q14" s="33"/>
      <c r="R14" s="33">
        <v>0</v>
      </c>
      <c r="S14" s="34">
        <f t="shared" si="1"/>
        <v>1402.4375000000002</v>
      </c>
      <c r="T14" s="6"/>
      <c r="U14" s="24"/>
      <c r="V14" s="24"/>
      <c r="W14" s="24"/>
      <c r="X14" s="24"/>
      <c r="Y14" s="24"/>
      <c r="Z14" s="24"/>
      <c r="AA14" s="24"/>
      <c r="AB14" s="24"/>
      <c r="AC14" s="24"/>
    </row>
    <row r="15" spans="1:30" s="25" customFormat="1" ht="15.75" x14ac:dyDescent="0.25">
      <c r="A15" s="6">
        <v>4</v>
      </c>
      <c r="B15" s="6" t="s">
        <v>76</v>
      </c>
      <c r="C15" s="35">
        <f t="shared" si="2"/>
        <v>9023.7830000000013</v>
      </c>
      <c r="D15" s="7">
        <f t="shared" si="0"/>
        <v>7952.3339999999998</v>
      </c>
      <c r="E15" s="33">
        <v>40.9</v>
      </c>
      <c r="F15" s="33">
        <v>134.02500000000001</v>
      </c>
      <c r="G15" s="33">
        <v>0</v>
      </c>
      <c r="H15" s="72">
        <v>86.759999999999948</v>
      </c>
      <c r="I15" s="81">
        <f t="shared" si="3"/>
        <v>-45.85999999999995</v>
      </c>
      <c r="J15" s="72">
        <v>0.15</v>
      </c>
      <c r="K15" s="81">
        <f t="shared" si="4"/>
        <v>133.875</v>
      </c>
      <c r="L15" s="33">
        <v>0</v>
      </c>
      <c r="M15" s="33">
        <v>0</v>
      </c>
      <c r="N15" s="33">
        <v>13.855600000000001</v>
      </c>
      <c r="O15" s="33">
        <v>41.884999999999998</v>
      </c>
      <c r="P15" s="33"/>
      <c r="Q15" s="33"/>
      <c r="R15" s="33"/>
      <c r="S15" s="34">
        <f t="shared" si="1"/>
        <v>2707.1349</v>
      </c>
      <c r="T15" s="6"/>
      <c r="U15" s="24"/>
      <c r="V15" s="24"/>
      <c r="W15" s="24"/>
      <c r="X15" s="24"/>
      <c r="Y15" s="24"/>
      <c r="Z15" s="24"/>
      <c r="AA15" s="24"/>
      <c r="AB15" s="24"/>
      <c r="AC15" s="24"/>
    </row>
    <row r="16" spans="1:30" s="25" customFormat="1" ht="15.75" x14ac:dyDescent="0.25">
      <c r="A16" s="6">
        <v>5</v>
      </c>
      <c r="B16" s="6" t="s">
        <v>80</v>
      </c>
      <c r="C16" s="35">
        <f t="shared" si="2"/>
        <v>8050</v>
      </c>
      <c r="D16" s="7">
        <f t="shared" si="0"/>
        <v>6762</v>
      </c>
      <c r="E16" s="33"/>
      <c r="F16" s="33">
        <v>161</v>
      </c>
      <c r="G16" s="33"/>
      <c r="H16" s="72">
        <v>62.350000000000009</v>
      </c>
      <c r="I16" s="81">
        <f t="shared" si="3"/>
        <v>-62.350000000000009</v>
      </c>
      <c r="J16" s="72"/>
      <c r="K16" s="81">
        <f t="shared" si="4"/>
        <v>161</v>
      </c>
      <c r="L16" s="33"/>
      <c r="M16" s="33"/>
      <c r="N16" s="33"/>
      <c r="O16" s="33"/>
      <c r="P16" s="33"/>
      <c r="Q16" s="33"/>
      <c r="R16" s="33"/>
      <c r="S16" s="34">
        <f t="shared" si="1"/>
        <v>2415</v>
      </c>
      <c r="T16" s="6"/>
      <c r="U16" s="24"/>
      <c r="V16" s="24"/>
      <c r="W16" s="24"/>
      <c r="X16" s="24"/>
      <c r="Y16" s="24"/>
      <c r="Z16" s="24"/>
      <c r="AA16" s="24"/>
      <c r="AB16" s="24"/>
      <c r="AC16" s="24"/>
    </row>
    <row r="17" spans="1:30" s="25" customFormat="1" ht="15.75" x14ac:dyDescent="0.25">
      <c r="A17" s="6">
        <v>6</v>
      </c>
      <c r="B17" s="6" t="s">
        <v>77</v>
      </c>
      <c r="C17" s="35">
        <f t="shared" si="2"/>
        <v>11036.975903614459</v>
      </c>
      <c r="D17" s="7">
        <f t="shared" si="0"/>
        <v>9339.8660240963854</v>
      </c>
      <c r="E17" s="33">
        <v>9.9740963855421683</v>
      </c>
      <c r="F17" s="33">
        <v>210.73</v>
      </c>
      <c r="G17" s="33">
        <v>0</v>
      </c>
      <c r="H17" s="72">
        <v>7.3999999999999995</v>
      </c>
      <c r="I17" s="81">
        <f t="shared" si="3"/>
        <v>2.5740963855421688</v>
      </c>
      <c r="J17" s="72">
        <v>16.7</v>
      </c>
      <c r="K17" s="81">
        <f t="shared" si="4"/>
        <v>194.03</v>
      </c>
      <c r="L17" s="33">
        <v>0</v>
      </c>
      <c r="M17" s="33">
        <v>0</v>
      </c>
      <c r="N17" s="33">
        <v>1.6500000000000001</v>
      </c>
      <c r="O17" s="33">
        <v>8.5</v>
      </c>
      <c r="P17" s="33">
        <v>0</v>
      </c>
      <c r="Q17" s="33">
        <v>0</v>
      </c>
      <c r="R17" s="33">
        <v>0</v>
      </c>
      <c r="S17" s="34">
        <f t="shared" si="1"/>
        <v>3311.0927710843371</v>
      </c>
      <c r="T17" s="6"/>
      <c r="U17" s="24"/>
      <c r="V17" s="24"/>
      <c r="W17" s="24"/>
      <c r="X17" s="24"/>
      <c r="Y17" s="24"/>
      <c r="Z17" s="24"/>
      <c r="AA17" s="24"/>
      <c r="AB17" s="24"/>
      <c r="AC17" s="24"/>
    </row>
    <row r="18" spans="1:30" s="25" customFormat="1" ht="15.75" x14ac:dyDescent="0.25">
      <c r="A18" s="6">
        <v>7</v>
      </c>
      <c r="B18" s="6" t="s">
        <v>81</v>
      </c>
      <c r="C18" s="35">
        <f t="shared" si="2"/>
        <v>6910.8</v>
      </c>
      <c r="D18" s="7">
        <f t="shared" si="0"/>
        <v>5813.8499999999995</v>
      </c>
      <c r="E18" s="33">
        <v>62.110000000000007</v>
      </c>
      <c r="F18" s="33">
        <v>99.4</v>
      </c>
      <c r="H18" s="73">
        <v>58.955000000000005</v>
      </c>
      <c r="I18" s="81">
        <f t="shared" si="3"/>
        <v>3.1550000000000011</v>
      </c>
      <c r="J18" s="73">
        <v>7.4</v>
      </c>
      <c r="K18" s="81">
        <f t="shared" si="4"/>
        <v>92</v>
      </c>
      <c r="L18" s="33">
        <v>0</v>
      </c>
      <c r="M18" s="33">
        <v>0</v>
      </c>
      <c r="N18" s="33">
        <v>6.7</v>
      </c>
      <c r="O18" s="33">
        <v>7.8079999999999998</v>
      </c>
      <c r="Q18" s="33">
        <v>0</v>
      </c>
      <c r="R18" s="33">
        <v>0</v>
      </c>
      <c r="S18" s="34">
        <f t="shared" si="1"/>
        <v>2073.2400000000002</v>
      </c>
      <c r="T18" s="6"/>
      <c r="U18" s="24"/>
      <c r="V18" s="24"/>
      <c r="W18" s="24"/>
      <c r="X18" s="24"/>
      <c r="Y18" s="24"/>
      <c r="Z18" s="24"/>
      <c r="AA18" s="24"/>
      <c r="AB18" s="24"/>
      <c r="AC18" s="24"/>
    </row>
    <row r="19" spans="1:30" s="25" customFormat="1" ht="15.75" x14ac:dyDescent="0.25">
      <c r="A19" s="6">
        <v>8</v>
      </c>
      <c r="B19" s="6" t="s">
        <v>78</v>
      </c>
      <c r="C19" s="35">
        <f t="shared" si="2"/>
        <v>970.87666666666655</v>
      </c>
      <c r="D19" s="7">
        <f t="shared" si="0"/>
        <v>806.63099999999986</v>
      </c>
      <c r="E19" s="33">
        <v>6.3609999999999989</v>
      </c>
      <c r="F19" s="33">
        <v>16.024999999999999</v>
      </c>
      <c r="G19" s="33"/>
      <c r="H19" s="72"/>
      <c r="I19" s="81">
        <f t="shared" si="3"/>
        <v>6.3609999999999989</v>
      </c>
      <c r="J19" s="72">
        <v>37.36</v>
      </c>
      <c r="K19" s="81">
        <f>F19-J19</f>
        <v>-21.335000000000001</v>
      </c>
      <c r="L19" s="33"/>
      <c r="M19" s="33"/>
      <c r="N19" s="33"/>
      <c r="O19" s="33"/>
      <c r="P19" s="33"/>
      <c r="Q19" s="33"/>
      <c r="R19" s="33"/>
      <c r="S19" s="34">
        <f t="shared" si="1"/>
        <v>291.26299999999998</v>
      </c>
      <c r="T19" s="6"/>
      <c r="U19" s="24"/>
      <c r="V19" s="24"/>
      <c r="W19" s="24"/>
      <c r="X19" s="24"/>
      <c r="Y19" s="24"/>
      <c r="Z19" s="24"/>
      <c r="AA19" s="24"/>
      <c r="AB19" s="24"/>
      <c r="AC19" s="24"/>
    </row>
    <row r="20" spans="1:30" s="40" customFormat="1" ht="15.75" x14ac:dyDescent="0.25">
      <c r="A20" s="6">
        <v>9</v>
      </c>
      <c r="B20" s="6" t="s">
        <v>82</v>
      </c>
      <c r="C20" s="35">
        <f t="shared" si="2"/>
        <v>16084.533333333333</v>
      </c>
      <c r="D20" s="7">
        <f t="shared" si="0"/>
        <v>13597.907999999998</v>
      </c>
      <c r="E20" s="33">
        <f>47.5+5.75</f>
        <v>53.25</v>
      </c>
      <c r="F20" s="33">
        <v>283.72399999999999</v>
      </c>
      <c r="G20" s="33">
        <v>0</v>
      </c>
      <c r="H20" s="72">
        <v>70.63000000000001</v>
      </c>
      <c r="I20" s="81">
        <f t="shared" si="3"/>
        <v>-17.38000000000001</v>
      </c>
      <c r="J20" s="72">
        <v>12.4</v>
      </c>
      <c r="K20" s="81">
        <f t="shared" si="4"/>
        <v>271.32400000000001</v>
      </c>
      <c r="L20" s="33"/>
      <c r="M20" s="33">
        <v>0</v>
      </c>
      <c r="N20" s="33">
        <v>10.75</v>
      </c>
      <c r="O20" s="33">
        <v>13.4</v>
      </c>
      <c r="P20" s="33">
        <v>0</v>
      </c>
      <c r="Q20" s="33">
        <v>0</v>
      </c>
      <c r="R20" s="33">
        <v>0</v>
      </c>
      <c r="S20" s="34">
        <f t="shared" si="1"/>
        <v>4825.3599999999997</v>
      </c>
      <c r="T20" s="6"/>
      <c r="U20" s="24"/>
      <c r="V20" s="24"/>
      <c r="W20" s="24"/>
      <c r="X20" s="24"/>
      <c r="Y20" s="24"/>
      <c r="Z20" s="24"/>
      <c r="AA20" s="24"/>
      <c r="AB20" s="24"/>
      <c r="AC20" s="24"/>
      <c r="AD20" s="25"/>
    </row>
    <row r="21" spans="1:30" s="40" customFormat="1" ht="15.75" x14ac:dyDescent="0.25">
      <c r="A21" s="8">
        <v>10</v>
      </c>
      <c r="B21" s="8" t="s">
        <v>83</v>
      </c>
      <c r="C21" s="35">
        <f t="shared" si="2"/>
        <v>6886.1666666666679</v>
      </c>
      <c r="D21" s="9">
        <f t="shared" si="0"/>
        <v>5877.75</v>
      </c>
      <c r="E21" s="41">
        <f>29.45+3</f>
        <v>32.450000000000003</v>
      </c>
      <c r="F21" s="41">
        <v>112.65000000000002</v>
      </c>
      <c r="G21" s="41">
        <v>0</v>
      </c>
      <c r="H21" s="52">
        <v>32.07</v>
      </c>
      <c r="I21" s="81">
        <f t="shared" si="3"/>
        <v>0.38000000000000256</v>
      </c>
      <c r="J21" s="52">
        <v>8.1</v>
      </c>
      <c r="K21" s="81">
        <f t="shared" si="4"/>
        <v>104.55000000000003</v>
      </c>
      <c r="L21" s="41"/>
      <c r="M21" s="41">
        <v>0</v>
      </c>
      <c r="N21" s="41">
        <v>1</v>
      </c>
      <c r="O21" s="41">
        <v>15</v>
      </c>
      <c r="P21" s="41">
        <v>0</v>
      </c>
      <c r="Q21" s="41">
        <v>0</v>
      </c>
      <c r="R21" s="41">
        <v>0</v>
      </c>
      <c r="S21" s="34">
        <f t="shared" si="1"/>
        <v>2065.8500000000004</v>
      </c>
      <c r="T21" s="8"/>
      <c r="U21" s="42"/>
      <c r="V21" s="42"/>
      <c r="W21" s="42"/>
      <c r="X21" s="42"/>
      <c r="Y21" s="42"/>
      <c r="Z21" s="42"/>
      <c r="AA21" s="42"/>
      <c r="AB21" s="42"/>
      <c r="AC21" s="42"/>
    </row>
    <row r="22" spans="1:30" s="40" customFormat="1" ht="15.75" x14ac:dyDescent="0.25">
      <c r="A22" s="8">
        <v>11</v>
      </c>
      <c r="B22" s="8" t="s">
        <v>84</v>
      </c>
      <c r="C22" s="35">
        <f t="shared" si="2"/>
        <v>16440.833333333332</v>
      </c>
      <c r="D22" s="9">
        <f t="shared" si="0"/>
        <v>13462.05</v>
      </c>
      <c r="E22" s="41">
        <v>248.75</v>
      </c>
      <c r="F22" s="41">
        <v>196.15000000000003</v>
      </c>
      <c r="G22" s="41">
        <v>0</v>
      </c>
      <c r="H22" s="52"/>
      <c r="I22" s="81">
        <f t="shared" si="3"/>
        <v>248.75</v>
      </c>
      <c r="J22" s="52"/>
      <c r="K22" s="81">
        <f t="shared" si="4"/>
        <v>196.15000000000003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34">
        <f t="shared" si="1"/>
        <v>4932.25</v>
      </c>
      <c r="T22" s="8"/>
      <c r="U22" s="42"/>
      <c r="V22" s="42"/>
      <c r="W22" s="42"/>
      <c r="X22" s="42"/>
      <c r="Y22" s="42"/>
      <c r="Z22" s="42"/>
      <c r="AA22" s="42"/>
      <c r="AB22" s="42"/>
      <c r="AC22" s="42"/>
    </row>
    <row r="23" spans="1:30" s="40" customFormat="1" ht="15.75" x14ac:dyDescent="0.25">
      <c r="A23" s="8">
        <v>12</v>
      </c>
      <c r="B23" s="8" t="s">
        <v>85</v>
      </c>
      <c r="C23" s="35">
        <f t="shared" si="2"/>
        <v>9096.3333333333339</v>
      </c>
      <c r="D23" s="9">
        <f t="shared" si="0"/>
        <v>7532.7</v>
      </c>
      <c r="E23" s="41">
        <v>77.3</v>
      </c>
      <c r="F23" s="41">
        <v>140.69999999999999</v>
      </c>
      <c r="G23" s="41">
        <v>0</v>
      </c>
      <c r="H23" s="52">
        <v>76.3</v>
      </c>
      <c r="I23" s="81">
        <f t="shared" si="3"/>
        <v>1</v>
      </c>
      <c r="J23" s="52">
        <v>49.5</v>
      </c>
      <c r="K23" s="81">
        <f t="shared" si="4"/>
        <v>91.199999999999989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34">
        <f t="shared" si="1"/>
        <v>2728.9</v>
      </c>
      <c r="T23" s="8"/>
      <c r="U23" s="42"/>
      <c r="V23" s="42"/>
      <c r="W23" s="42"/>
      <c r="X23" s="42"/>
      <c r="Y23" s="42"/>
      <c r="Z23" s="42"/>
      <c r="AA23" s="42"/>
      <c r="AB23" s="42"/>
      <c r="AC23" s="42"/>
    </row>
    <row r="24" spans="1:30" s="40" customFormat="1" ht="15.75" x14ac:dyDescent="0.25">
      <c r="A24" s="8">
        <v>13</v>
      </c>
      <c r="B24" s="8" t="s">
        <v>86</v>
      </c>
      <c r="C24" s="35">
        <f t="shared" si="2"/>
        <v>13970.083333333334</v>
      </c>
      <c r="D24" s="9">
        <f t="shared" si="0"/>
        <v>11803.65</v>
      </c>
      <c r="E24" s="41">
        <f>116.35+9+1</f>
        <v>126.35</v>
      </c>
      <c r="F24" s="41">
        <v>196.4</v>
      </c>
      <c r="G24" s="41"/>
      <c r="H24" s="52">
        <v>60.89</v>
      </c>
      <c r="I24" s="81">
        <f t="shared" si="3"/>
        <v>65.459999999999994</v>
      </c>
      <c r="J24" s="52">
        <v>19.099999999999998</v>
      </c>
      <c r="K24" s="81">
        <f t="shared" si="4"/>
        <v>177.3</v>
      </c>
      <c r="L24" s="41"/>
      <c r="M24" s="41"/>
      <c r="N24" s="41">
        <f>24+7.1+4.3</f>
        <v>35.4</v>
      </c>
      <c r="O24" s="41">
        <v>12.35</v>
      </c>
      <c r="P24" s="41"/>
      <c r="Q24" s="41"/>
      <c r="R24" s="41">
        <v>0</v>
      </c>
      <c r="S24" s="34">
        <f t="shared" si="1"/>
        <v>4191.0249999999996</v>
      </c>
      <c r="T24" s="8"/>
      <c r="U24" s="42"/>
      <c r="V24" s="42"/>
      <c r="W24" s="42"/>
      <c r="X24" s="42"/>
      <c r="Y24" s="42"/>
      <c r="Z24" s="42"/>
      <c r="AA24" s="42"/>
      <c r="AB24" s="42"/>
      <c r="AC24" s="42"/>
    </row>
    <row r="25" spans="1:30" s="40" customFormat="1" ht="15.75" x14ac:dyDescent="0.25">
      <c r="A25" s="8">
        <v>14</v>
      </c>
      <c r="B25" s="8" t="s">
        <v>87</v>
      </c>
      <c r="C25" s="35">
        <f t="shared" si="2"/>
        <v>8905.1666666666661</v>
      </c>
      <c r="D25" s="9">
        <f t="shared" si="0"/>
        <v>7330.0499999999993</v>
      </c>
      <c r="E25" s="41">
        <v>107.34999999999998</v>
      </c>
      <c r="F25" s="41">
        <v>120.85</v>
      </c>
      <c r="G25" s="41"/>
      <c r="H25" s="52">
        <v>33.13000000000001</v>
      </c>
      <c r="I25" s="81">
        <f t="shared" si="3"/>
        <v>74.21999999999997</v>
      </c>
      <c r="J25" s="52">
        <v>112.10000000000001</v>
      </c>
      <c r="K25" s="81">
        <f t="shared" si="4"/>
        <v>8.7499999999999858</v>
      </c>
      <c r="L25" s="41"/>
      <c r="M25" s="41"/>
      <c r="N25" s="41"/>
      <c r="O25" s="41"/>
      <c r="P25" s="41"/>
      <c r="Q25" s="41"/>
      <c r="R25" s="41"/>
      <c r="S25" s="34">
        <f t="shared" si="1"/>
        <v>2671.5499999999997</v>
      </c>
      <c r="T25" s="8"/>
      <c r="U25" s="42"/>
      <c r="V25" s="42"/>
      <c r="W25" s="42"/>
      <c r="X25" s="42"/>
      <c r="Y25" s="42"/>
      <c r="Z25" s="42"/>
      <c r="AA25" s="42"/>
      <c r="AB25" s="42"/>
      <c r="AC25" s="42"/>
    </row>
    <row r="26" spans="1:30" s="40" customFormat="1" ht="15.75" x14ac:dyDescent="0.25">
      <c r="A26" s="8">
        <v>15</v>
      </c>
      <c r="B26" s="8" t="s">
        <v>88</v>
      </c>
      <c r="C26" s="35">
        <f t="shared" si="2"/>
        <v>14197.5</v>
      </c>
      <c r="D26" s="9">
        <f t="shared" si="0"/>
        <v>12291.75</v>
      </c>
      <c r="E26" s="41">
        <f>193.85+3.5</f>
        <v>197.35</v>
      </c>
      <c r="F26" s="41">
        <v>139.69999999999999</v>
      </c>
      <c r="G26" s="41">
        <v>0</v>
      </c>
      <c r="H26" s="52">
        <v>138.09</v>
      </c>
      <c r="I26" s="81">
        <f t="shared" si="3"/>
        <v>59.259999999999991</v>
      </c>
      <c r="J26" s="52">
        <v>55</v>
      </c>
      <c r="K26" s="81">
        <f t="shared" si="4"/>
        <v>84.699999999999989</v>
      </c>
      <c r="L26" s="41"/>
      <c r="M26" s="41">
        <v>0</v>
      </c>
      <c r="N26" s="41">
        <f>42.8+17</f>
        <v>59.8</v>
      </c>
      <c r="O26" s="41">
        <v>46.1</v>
      </c>
      <c r="P26" s="41">
        <v>0</v>
      </c>
      <c r="Q26" s="41"/>
      <c r="R26" s="41">
        <v>0</v>
      </c>
      <c r="S26" s="34">
        <f t="shared" si="1"/>
        <v>4259.25</v>
      </c>
      <c r="T26" s="8"/>
      <c r="U26" s="42"/>
      <c r="V26" s="42"/>
      <c r="W26" s="42"/>
      <c r="X26" s="42"/>
      <c r="Y26" s="42"/>
      <c r="Z26" s="42"/>
      <c r="AA26" s="42"/>
      <c r="AB26" s="42"/>
      <c r="AC26" s="42"/>
    </row>
    <row r="27" spans="1:30" s="40" customFormat="1" ht="15.75" x14ac:dyDescent="0.25">
      <c r="A27" s="8">
        <v>16</v>
      </c>
      <c r="B27" s="8" t="s">
        <v>89</v>
      </c>
      <c r="C27" s="35">
        <f t="shared" si="2"/>
        <v>30938.5</v>
      </c>
      <c r="D27" s="9">
        <f t="shared" si="0"/>
        <v>25865.1</v>
      </c>
      <c r="E27" s="41">
        <v>133.6</v>
      </c>
      <c r="F27" s="41">
        <v>544.25</v>
      </c>
      <c r="G27" s="41">
        <v>0.15</v>
      </c>
      <c r="H27" s="52">
        <v>172.50000000000003</v>
      </c>
      <c r="I27" s="81">
        <f t="shared" si="3"/>
        <v>-38.900000000000034</v>
      </c>
      <c r="J27" s="52">
        <v>164.85</v>
      </c>
      <c r="K27" s="81">
        <f t="shared" si="4"/>
        <v>379.4</v>
      </c>
      <c r="L27" s="41">
        <v>0</v>
      </c>
      <c r="M27" s="41">
        <v>0</v>
      </c>
      <c r="N27" s="41">
        <v>4</v>
      </c>
      <c r="O27" s="41">
        <v>4</v>
      </c>
      <c r="P27" s="41">
        <v>0</v>
      </c>
      <c r="Q27" s="41">
        <v>0</v>
      </c>
      <c r="R27" s="41">
        <v>0</v>
      </c>
      <c r="S27" s="34">
        <f t="shared" si="1"/>
        <v>9281.5499999999993</v>
      </c>
      <c r="T27" s="8"/>
      <c r="U27" s="42"/>
      <c r="V27" s="42"/>
      <c r="W27" s="42"/>
      <c r="X27" s="42"/>
      <c r="Y27" s="42"/>
      <c r="Z27" s="42"/>
      <c r="AA27" s="42"/>
      <c r="AB27" s="42"/>
      <c r="AC27" s="42"/>
    </row>
    <row r="28" spans="1:30" s="40" customFormat="1" ht="15.75" x14ac:dyDescent="0.25">
      <c r="A28" s="8">
        <v>17</v>
      </c>
      <c r="B28" s="8" t="s">
        <v>90</v>
      </c>
      <c r="C28" s="35">
        <f t="shared" si="2"/>
        <v>25313.166666666661</v>
      </c>
      <c r="D28" s="9">
        <f t="shared" si="0"/>
        <v>21059.849999999995</v>
      </c>
      <c r="E28" s="41">
        <v>145.15</v>
      </c>
      <c r="F28" s="41">
        <v>428.84999999999997</v>
      </c>
      <c r="G28" s="41">
        <v>0</v>
      </c>
      <c r="H28" s="52">
        <v>108.85</v>
      </c>
      <c r="I28" s="81">
        <f t="shared" si="3"/>
        <v>36.300000000000011</v>
      </c>
      <c r="J28" s="52">
        <v>255.49999999999997</v>
      </c>
      <c r="K28" s="81">
        <f t="shared" si="4"/>
        <v>173.35</v>
      </c>
      <c r="L28" s="41">
        <v>0</v>
      </c>
      <c r="M28" s="41">
        <v>0</v>
      </c>
      <c r="N28" s="41">
        <v>0</v>
      </c>
      <c r="O28" s="41">
        <v>0</v>
      </c>
      <c r="P28" s="41">
        <v>0</v>
      </c>
      <c r="Q28" s="41">
        <v>0</v>
      </c>
      <c r="R28" s="41">
        <v>0</v>
      </c>
      <c r="S28" s="34">
        <f t="shared" si="1"/>
        <v>7593.9499999999989</v>
      </c>
      <c r="T28" s="8"/>
      <c r="U28" s="42"/>
      <c r="V28" s="42"/>
      <c r="W28" s="42"/>
      <c r="X28" s="42"/>
      <c r="Y28" s="42"/>
      <c r="Z28" s="42"/>
      <c r="AA28" s="42"/>
      <c r="AB28" s="42"/>
      <c r="AC28" s="42"/>
    </row>
    <row r="29" spans="1:30" s="25" customFormat="1" ht="15.75" x14ac:dyDescent="0.25">
      <c r="A29" s="8">
        <v>18</v>
      </c>
      <c r="B29" s="8" t="s">
        <v>91</v>
      </c>
      <c r="C29" s="35">
        <f t="shared" si="2"/>
        <v>34834.333333333336</v>
      </c>
      <c r="D29" s="9">
        <f t="shared" si="0"/>
        <v>29454.3</v>
      </c>
      <c r="E29" s="41">
        <v>284.10000000000002</v>
      </c>
      <c r="F29" s="41">
        <v>512.1</v>
      </c>
      <c r="G29" s="41"/>
      <c r="H29" s="52">
        <v>250.8</v>
      </c>
      <c r="I29" s="81">
        <f t="shared" si="3"/>
        <v>33.300000000000011</v>
      </c>
      <c r="J29" s="52">
        <v>134.30000000000001</v>
      </c>
      <c r="K29" s="81">
        <f t="shared" si="4"/>
        <v>377.8</v>
      </c>
      <c r="L29" s="41">
        <v>0</v>
      </c>
      <c r="M29" s="41">
        <v>0</v>
      </c>
      <c r="N29" s="41">
        <v>4</v>
      </c>
      <c r="O29" s="41">
        <v>64</v>
      </c>
      <c r="P29" s="41">
        <v>0</v>
      </c>
      <c r="Q29" s="41">
        <v>0</v>
      </c>
      <c r="R29" s="41">
        <v>0</v>
      </c>
      <c r="S29" s="34">
        <f t="shared" si="1"/>
        <v>10450.299999999999</v>
      </c>
      <c r="T29" s="8"/>
      <c r="U29" s="42"/>
      <c r="V29" s="42"/>
      <c r="W29" s="42"/>
      <c r="X29" s="42"/>
      <c r="Y29" s="42"/>
      <c r="Z29" s="42"/>
      <c r="AA29" s="42"/>
      <c r="AB29" s="42"/>
      <c r="AC29" s="42"/>
      <c r="AD29" s="40"/>
    </row>
    <row r="30" spans="1:30" s="25" customFormat="1" ht="15.75" x14ac:dyDescent="0.25">
      <c r="A30" s="6">
        <v>19</v>
      </c>
      <c r="B30" s="6" t="s">
        <v>92</v>
      </c>
      <c r="C30" s="35">
        <f t="shared" si="2"/>
        <v>13860</v>
      </c>
      <c r="D30" s="7">
        <f t="shared" si="0"/>
        <v>12391.5</v>
      </c>
      <c r="E30" s="33">
        <v>123</v>
      </c>
      <c r="F30" s="33">
        <v>159.25</v>
      </c>
      <c r="G30" s="33">
        <v>0</v>
      </c>
      <c r="H30" s="72">
        <v>80</v>
      </c>
      <c r="I30" s="81">
        <f t="shared" si="3"/>
        <v>43</v>
      </c>
      <c r="J30" s="72">
        <v>37.200000000000003</v>
      </c>
      <c r="K30" s="81">
        <f t="shared" si="4"/>
        <v>122.05</v>
      </c>
      <c r="L30" s="33">
        <v>0</v>
      </c>
      <c r="M30" s="33">
        <v>0</v>
      </c>
      <c r="N30" s="33">
        <v>21</v>
      </c>
      <c r="O30" s="33">
        <v>93.5</v>
      </c>
      <c r="P30" s="33">
        <v>0</v>
      </c>
      <c r="Q30" s="33">
        <v>0</v>
      </c>
      <c r="R30" s="33">
        <v>0</v>
      </c>
      <c r="S30" s="34">
        <f t="shared" si="1"/>
        <v>4158</v>
      </c>
      <c r="T30" s="6"/>
      <c r="U30" s="24"/>
      <c r="V30" s="24"/>
      <c r="W30" s="24"/>
      <c r="X30" s="24"/>
      <c r="Y30" s="24"/>
      <c r="Z30" s="24"/>
      <c r="AA30" s="24"/>
      <c r="AB30" s="24"/>
      <c r="AC30" s="24"/>
    </row>
    <row r="31" spans="1:30" s="37" customFormat="1" ht="15.75" x14ac:dyDescent="0.25">
      <c r="A31" s="6">
        <v>20</v>
      </c>
      <c r="B31" s="6" t="s">
        <v>93</v>
      </c>
      <c r="C31" s="35">
        <f t="shared" si="2"/>
        <v>12974.333333333334</v>
      </c>
      <c r="D31" s="7">
        <f t="shared" si="0"/>
        <v>11165.1</v>
      </c>
      <c r="E31" s="33">
        <v>86.1</v>
      </c>
      <c r="F31" s="33">
        <v>191.00000000000003</v>
      </c>
      <c r="G31" s="33">
        <v>0</v>
      </c>
      <c r="H31" s="72">
        <v>158.18</v>
      </c>
      <c r="I31" s="81">
        <f t="shared" si="3"/>
        <v>-72.080000000000013</v>
      </c>
      <c r="J31" s="72">
        <v>63.760000000000005</v>
      </c>
      <c r="K31" s="81">
        <f t="shared" si="4"/>
        <v>127.24000000000002</v>
      </c>
      <c r="L31" s="33">
        <v>0</v>
      </c>
      <c r="M31" s="33">
        <v>0</v>
      </c>
      <c r="N31" s="33">
        <v>19</v>
      </c>
      <c r="O31" s="33">
        <v>35</v>
      </c>
      <c r="P31" s="33">
        <v>0</v>
      </c>
      <c r="Q31" s="33">
        <v>0</v>
      </c>
      <c r="R31" s="33">
        <v>0</v>
      </c>
      <c r="S31" s="34">
        <f t="shared" si="1"/>
        <v>3892.3</v>
      </c>
      <c r="T31" s="6"/>
      <c r="U31" s="24"/>
      <c r="V31" s="24"/>
      <c r="W31" s="24"/>
      <c r="X31" s="24"/>
      <c r="Y31" s="24"/>
      <c r="Z31" s="24"/>
      <c r="AA31" s="24"/>
      <c r="AB31" s="24"/>
      <c r="AC31" s="24"/>
      <c r="AD31" s="25"/>
    </row>
    <row r="32" spans="1:30" s="25" customFormat="1" ht="15.75" x14ac:dyDescent="0.25">
      <c r="A32" s="61"/>
      <c r="B32" s="61" t="s">
        <v>15</v>
      </c>
      <c r="C32" s="43">
        <f>SUM(C12:C31)</f>
        <v>244519.67723694778</v>
      </c>
      <c r="D32" s="43">
        <f>SUM(D12:D31)</f>
        <v>206813.35402409636</v>
      </c>
      <c r="E32" s="44">
        <f t="shared" ref="E32:S32" si="5">SUM(E12:E31)</f>
        <v>1748.945096385542</v>
      </c>
      <c r="F32" s="44">
        <f t="shared" si="5"/>
        <v>3733.4615000000003</v>
      </c>
      <c r="G32" s="44">
        <f t="shared" si="5"/>
        <v>0.15</v>
      </c>
      <c r="H32" s="44">
        <f t="shared" si="5"/>
        <v>1469.9350000000002</v>
      </c>
      <c r="I32" s="44">
        <f t="shared" si="5"/>
        <v>279.01009638554206</v>
      </c>
      <c r="J32" s="44">
        <f t="shared" si="5"/>
        <v>975.88000000000011</v>
      </c>
      <c r="K32" s="44">
        <f t="shared" si="5"/>
        <v>2758.7815000000005</v>
      </c>
      <c r="L32" s="43">
        <f t="shared" si="5"/>
        <v>0</v>
      </c>
      <c r="M32" s="43">
        <f t="shared" si="5"/>
        <v>0</v>
      </c>
      <c r="N32" s="43">
        <f t="shared" si="5"/>
        <v>178.55559999999997</v>
      </c>
      <c r="O32" s="43">
        <f t="shared" si="5"/>
        <v>352.69299999999998</v>
      </c>
      <c r="P32" s="43">
        <f t="shared" si="5"/>
        <v>0</v>
      </c>
      <c r="Q32" s="43">
        <f t="shared" si="5"/>
        <v>0</v>
      </c>
      <c r="R32" s="43">
        <f t="shared" si="5"/>
        <v>0</v>
      </c>
      <c r="S32" s="45">
        <f t="shared" si="5"/>
        <v>73355.903171084341</v>
      </c>
      <c r="T32" s="46"/>
      <c r="U32" s="47">
        <f>S32/D32</f>
        <v>0.35469616320103514</v>
      </c>
      <c r="V32" s="37"/>
      <c r="W32" s="37"/>
      <c r="X32" s="37"/>
      <c r="Y32" s="37"/>
      <c r="Z32" s="37"/>
      <c r="AA32" s="37"/>
      <c r="AB32" s="37"/>
      <c r="AC32" s="37"/>
      <c r="AD32" s="37"/>
    </row>
    <row r="33" spans="2:20" s="5" customFormat="1" x14ac:dyDescent="0.25">
      <c r="B33" s="38"/>
      <c r="C33" s="5">
        <f>S32/C32</f>
        <v>0.30000000000000004</v>
      </c>
      <c r="D33" s="10"/>
      <c r="E33" s="11">
        <f>E32+F32+G32</f>
        <v>5482.5565963855424</v>
      </c>
      <c r="F33" s="11"/>
      <c r="H33" s="74"/>
      <c r="I33" s="82"/>
      <c r="J33" s="74"/>
      <c r="K33" s="82"/>
      <c r="S33" s="12"/>
    </row>
    <row r="34" spans="2:20" s="5" customFormat="1" ht="18.75" x14ac:dyDescent="0.3">
      <c r="B34" s="39"/>
      <c r="C34" s="13"/>
      <c r="D34" s="14"/>
      <c r="E34" s="15">
        <f>N32+O32</f>
        <v>531.2485999999999</v>
      </c>
      <c r="F34" s="16"/>
      <c r="H34" s="74"/>
      <c r="I34" s="82"/>
      <c r="J34" s="74"/>
      <c r="K34" s="82"/>
      <c r="O34" s="265" t="s">
        <v>94</v>
      </c>
      <c r="P34" s="265"/>
      <c r="Q34" s="265"/>
      <c r="R34" s="265"/>
      <c r="S34" s="265"/>
      <c r="T34" s="17"/>
    </row>
    <row r="35" spans="2:20" s="5" customFormat="1" ht="18.75" x14ac:dyDescent="0.3">
      <c r="B35" s="38"/>
      <c r="D35" s="10"/>
      <c r="E35" s="11">
        <f>G32</f>
        <v>0.15</v>
      </c>
      <c r="H35" s="74"/>
      <c r="I35" s="82"/>
      <c r="J35" s="74"/>
      <c r="K35" s="82"/>
      <c r="O35" s="262" t="s">
        <v>72</v>
      </c>
      <c r="P35" s="262"/>
      <c r="Q35" s="262"/>
      <c r="R35" s="262"/>
      <c r="S35" s="262"/>
      <c r="T35" s="18"/>
    </row>
    <row r="36" spans="2:20" s="5" customFormat="1" ht="18.75" x14ac:dyDescent="0.3">
      <c r="B36" s="38"/>
      <c r="D36" s="10"/>
      <c r="E36" s="11">
        <f>SUM(E33:E35)</f>
        <v>6013.955196385542</v>
      </c>
      <c r="H36" s="74"/>
      <c r="I36" s="82"/>
      <c r="J36" s="74"/>
      <c r="K36" s="82"/>
      <c r="L36" s="11">
        <f>E35</f>
        <v>0.15</v>
      </c>
      <c r="O36" s="262" t="s">
        <v>95</v>
      </c>
      <c r="P36" s="262"/>
      <c r="Q36" s="262"/>
      <c r="R36" s="262"/>
      <c r="S36" s="262"/>
      <c r="T36" s="18"/>
    </row>
    <row r="37" spans="2:20" s="5" customFormat="1" ht="18.75" x14ac:dyDescent="0.3">
      <c r="B37" s="38"/>
      <c r="D37" s="10"/>
      <c r="E37" s="16">
        <v>880.01499999999999</v>
      </c>
      <c r="F37" s="16">
        <v>1209.4683333333332</v>
      </c>
      <c r="G37" s="66">
        <f>SUM(E37:F37)</f>
        <v>2089.4833333333331</v>
      </c>
      <c r="H37" s="75"/>
      <c r="I37" s="83"/>
      <c r="J37" s="75"/>
      <c r="K37" s="83"/>
      <c r="L37" s="66">
        <f>E33+G37</f>
        <v>7572.039929718876</v>
      </c>
      <c r="O37" s="262" t="s">
        <v>96</v>
      </c>
      <c r="P37" s="262"/>
      <c r="Q37" s="262"/>
      <c r="R37" s="262"/>
      <c r="S37" s="262"/>
    </row>
    <row r="38" spans="2:20" s="5" customFormat="1" x14ac:dyDescent="0.25">
      <c r="B38" s="38"/>
      <c r="D38" s="10"/>
      <c r="E38" s="16">
        <v>1469.9350000000002</v>
      </c>
      <c r="F38" s="16">
        <v>975.88000000000011</v>
      </c>
      <c r="G38" s="66">
        <f>SUM(E38:F38)</f>
        <v>2445.8150000000005</v>
      </c>
      <c r="H38" s="75"/>
      <c r="I38" s="83"/>
      <c r="J38" s="75"/>
      <c r="K38" s="83"/>
      <c r="L38" s="66">
        <f>E34</f>
        <v>531.2485999999999</v>
      </c>
      <c r="O38" s="19"/>
      <c r="P38" s="19"/>
      <c r="Q38" s="19"/>
      <c r="R38" s="19"/>
      <c r="S38" s="19"/>
    </row>
    <row r="39" spans="2:20" s="5" customFormat="1" x14ac:dyDescent="0.25">
      <c r="B39" s="38"/>
      <c r="D39" s="10"/>
      <c r="E39" s="16">
        <f>E36+G39</f>
        <v>10549.253529718877</v>
      </c>
      <c r="F39" s="16"/>
      <c r="G39" s="66">
        <f>SUM(G37:G38)</f>
        <v>4535.2983333333341</v>
      </c>
      <c r="H39" s="75"/>
      <c r="I39" s="83"/>
      <c r="J39" s="75"/>
      <c r="K39" s="83"/>
      <c r="L39" s="66">
        <f>SUM(L36:L38)</f>
        <v>8103.4385297188755</v>
      </c>
      <c r="O39" s="19"/>
      <c r="P39" s="19"/>
      <c r="Q39" s="19"/>
      <c r="R39" s="19"/>
      <c r="S39" s="19"/>
    </row>
    <row r="40" spans="2:20" s="5" customFormat="1" x14ac:dyDescent="0.25">
      <c r="B40" s="38"/>
      <c r="D40" s="10"/>
      <c r="H40" s="74"/>
      <c r="I40" s="82"/>
      <c r="J40" s="74"/>
      <c r="K40" s="82"/>
      <c r="O40" s="19"/>
      <c r="P40" s="20"/>
      <c r="Q40" s="20"/>
      <c r="R40" s="20"/>
      <c r="S40" s="19"/>
    </row>
    <row r="41" spans="2:20" s="5" customFormat="1" x14ac:dyDescent="0.25">
      <c r="B41" s="261"/>
      <c r="C41" s="261"/>
      <c r="D41" s="261"/>
      <c r="E41" s="261"/>
      <c r="H41" s="74"/>
      <c r="I41" s="82"/>
      <c r="J41" s="74"/>
      <c r="K41" s="82"/>
      <c r="O41" s="19"/>
      <c r="P41" s="19"/>
      <c r="Q41" s="19"/>
      <c r="R41" s="19"/>
      <c r="S41" s="19"/>
    </row>
    <row r="42" spans="2:20" s="5" customFormat="1" ht="18.75" x14ac:dyDescent="0.3">
      <c r="B42" s="38"/>
      <c r="D42" s="10"/>
      <c r="H42" s="74"/>
      <c r="I42" s="82"/>
      <c r="J42" s="74"/>
      <c r="K42" s="82"/>
      <c r="O42" s="262" t="s">
        <v>97</v>
      </c>
      <c r="P42" s="262"/>
      <c r="Q42" s="262"/>
      <c r="R42" s="262"/>
      <c r="S42" s="262"/>
    </row>
    <row r="43" spans="2:20" s="5" customFormat="1" x14ac:dyDescent="0.25">
      <c r="B43" s="38"/>
      <c r="D43" s="10"/>
      <c r="H43" s="74"/>
      <c r="I43" s="82"/>
      <c r="J43" s="74"/>
      <c r="K43" s="82"/>
      <c r="O43" s="261"/>
      <c r="P43" s="261"/>
      <c r="Q43" s="261"/>
      <c r="R43" s="261"/>
      <c r="S43" s="261"/>
      <c r="T43" s="261"/>
    </row>
  </sheetData>
  <mergeCells count="29">
    <mergeCell ref="O43:T43"/>
    <mergeCell ref="O34:S34"/>
    <mergeCell ref="O35:S35"/>
    <mergeCell ref="O36:S36"/>
    <mergeCell ref="O37:S37"/>
    <mergeCell ref="B41:E41"/>
    <mergeCell ref="O42:S42"/>
    <mergeCell ref="S7:S9"/>
    <mergeCell ref="T7:T9"/>
    <mergeCell ref="E8:E9"/>
    <mergeCell ref="F8:F9"/>
    <mergeCell ref="G8:G9"/>
    <mergeCell ref="L8:M8"/>
    <mergeCell ref="N8:N9"/>
    <mergeCell ref="O8:O9"/>
    <mergeCell ref="P8:P9"/>
    <mergeCell ref="Q8:R8"/>
    <mergeCell ref="N7:R7"/>
    <mergeCell ref="A7:A9"/>
    <mergeCell ref="B7:B9"/>
    <mergeCell ref="C7:C9"/>
    <mergeCell ref="D7:D9"/>
    <mergeCell ref="E7:M7"/>
    <mergeCell ref="A6:T6"/>
    <mergeCell ref="A1:B1"/>
    <mergeCell ref="A2:E2"/>
    <mergeCell ref="A3:E3"/>
    <mergeCell ref="A4:T4"/>
    <mergeCell ref="A5:T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HeadingPairs>
  <TitlesOfParts>
    <vt:vector size="21" baseType="lpstr">
      <vt:lpstr>MAU 01</vt:lpstr>
      <vt:lpstr>MAU 02</vt:lpstr>
      <vt:lpstr>MAU 03</vt:lpstr>
      <vt:lpstr>MAU O4</vt:lpstr>
      <vt:lpstr>MAU 05</vt:lpstr>
      <vt:lpstr>m2 dp</vt:lpstr>
      <vt:lpstr>m2 đc</vt:lpstr>
      <vt:lpstr>'MAU 01'!chuong_pl_1</vt:lpstr>
      <vt:lpstr>'MAU 01'!chuong_pl_1_name</vt:lpstr>
      <vt:lpstr>'MAU 02'!chuong_pl_2</vt:lpstr>
      <vt:lpstr>'MAU 02'!chuong_pl_2_name</vt:lpstr>
      <vt:lpstr>'MAU 03'!chuong_pl_3</vt:lpstr>
      <vt:lpstr>'MAU 03'!chuong_pl_3_name</vt:lpstr>
      <vt:lpstr>'MAU O4'!chuong_pl_4</vt:lpstr>
      <vt:lpstr>'MAU O4'!chuong_pl_4_name</vt:lpstr>
      <vt:lpstr>'m2 dp'!Print_Area</vt:lpstr>
      <vt:lpstr>'MAU 01'!Print_Area</vt:lpstr>
      <vt:lpstr>'MAU 02'!Print_Area</vt:lpstr>
      <vt:lpstr>'MAU 03'!Print_Area</vt:lpstr>
      <vt:lpstr>'MAU O4'!Print_Area</vt:lpstr>
      <vt:lpstr>'m2 dp'!Print_Titles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2026-09-23T11:49:44Z</cp:lastPrinted>
  <dcterms:created xsi:type="dcterms:W3CDTF">2025-08-29T02:39:36Z</dcterms:created>
  <dcterms:modified xsi:type="dcterms:W3CDTF">2026-09-23T11:50:16Z</dcterms:modified>
</cp:coreProperties>
</file>